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AHC\2023-2024 U Series\"/>
    </mc:Choice>
  </mc:AlternateContent>
  <xr:revisionPtr revIDLastSave="0" documentId="8_{680EFB8A-1F7E-44F7-B50B-DF364E225431}" xr6:coauthVersionLast="47" xr6:coauthVersionMax="47" xr10:uidLastSave="{00000000-0000-0000-0000-000000000000}"/>
  <bookViews>
    <workbookView xWindow="-96" yWindow="-96" windowWidth="19392" windowHeight="10392" activeTab="1" xr2:uid="{00000000-000D-0000-FFFF-FFFF00000000}"/>
  </bookViews>
  <sheets>
    <sheet name="NYMTSP" sheetId="1" r:id="rId1"/>
    <sheet name="Income Limits Table" sheetId="3" r:id="rId2"/>
    <sheet name="Income Limits Definition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3" l="1"/>
  <c r="C2" i="3"/>
  <c r="F17" i="3"/>
  <c r="D64" i="3"/>
  <c r="C54" i="3"/>
  <c r="B54" i="3" s="1"/>
  <c r="D54" i="3"/>
  <c r="K59" i="3"/>
  <c r="J59" i="3"/>
  <c r="I59" i="3"/>
  <c r="H59" i="3"/>
  <c r="G59" i="3"/>
  <c r="F58" i="3"/>
  <c r="E58" i="3"/>
  <c r="D58" i="3"/>
  <c r="C20" i="3"/>
  <c r="B20" i="3" s="1"/>
  <c r="C8" i="4"/>
  <c r="C12" i="4"/>
  <c r="C1" i="4"/>
  <c r="C2" i="4"/>
  <c r="C3" i="4"/>
  <c r="C10" i="4" l="1"/>
  <c r="F10" i="4" s="1"/>
  <c r="F4" i="4" l="1"/>
  <c r="C5" i="4"/>
  <c r="F5" i="4" s="1"/>
  <c r="K5" i="3" l="1"/>
  <c r="J5" i="3"/>
  <c r="I5" i="3"/>
  <c r="H5" i="3"/>
  <c r="G5" i="3"/>
  <c r="F5" i="3"/>
  <c r="E5" i="3"/>
  <c r="D5" i="3"/>
  <c r="B1" i="3"/>
  <c r="B70" i="3"/>
  <c r="K68" i="3"/>
  <c r="J68" i="3"/>
  <c r="I68" i="3"/>
  <c r="H68" i="3"/>
  <c r="G68" i="3"/>
  <c r="F68" i="3"/>
  <c r="E68" i="3"/>
  <c r="D68" i="3"/>
  <c r="K67" i="3"/>
  <c r="J67" i="3"/>
  <c r="I67" i="3"/>
  <c r="H67" i="3"/>
  <c r="G67" i="3"/>
  <c r="F67" i="3"/>
  <c r="E67" i="3"/>
  <c r="D67" i="3"/>
  <c r="K66" i="3"/>
  <c r="J66" i="3"/>
  <c r="I66" i="3"/>
  <c r="H66" i="3"/>
  <c r="G66" i="3"/>
  <c r="F66" i="3"/>
  <c r="E66" i="3"/>
  <c r="D66" i="3"/>
  <c r="K65" i="3"/>
  <c r="J65" i="3"/>
  <c r="I65" i="3"/>
  <c r="H65" i="3"/>
  <c r="G65" i="3"/>
  <c r="F65" i="3"/>
  <c r="E65" i="3"/>
  <c r="D65" i="3"/>
  <c r="K64" i="3"/>
  <c r="J64" i="3"/>
  <c r="I64" i="3"/>
  <c r="H64" i="3"/>
  <c r="G64" i="3"/>
  <c r="F64" i="3"/>
  <c r="E64" i="3"/>
  <c r="K63" i="3"/>
  <c r="J63" i="3"/>
  <c r="I63" i="3"/>
  <c r="H63" i="3"/>
  <c r="G63" i="3"/>
  <c r="F63" i="3"/>
  <c r="E63" i="3"/>
  <c r="D63" i="3"/>
  <c r="K62" i="3"/>
  <c r="J62" i="3"/>
  <c r="I62" i="3"/>
  <c r="H62" i="3"/>
  <c r="G62" i="3"/>
  <c r="F62" i="3"/>
  <c r="E62" i="3"/>
  <c r="D62" i="3"/>
  <c r="K61" i="3"/>
  <c r="J61" i="3"/>
  <c r="I61" i="3"/>
  <c r="H61" i="3"/>
  <c r="G61" i="3"/>
  <c r="F61" i="3"/>
  <c r="E61" i="3"/>
  <c r="D61" i="3"/>
  <c r="K60" i="3"/>
  <c r="J60" i="3"/>
  <c r="I60" i="3"/>
  <c r="H60" i="3"/>
  <c r="G60" i="3"/>
  <c r="F60" i="3"/>
  <c r="E60" i="3"/>
  <c r="D60" i="3"/>
  <c r="F59" i="3"/>
  <c r="E59" i="3"/>
  <c r="D59" i="3"/>
  <c r="K58" i="3"/>
  <c r="J58" i="3"/>
  <c r="I58" i="3"/>
  <c r="H58" i="3"/>
  <c r="G58" i="3"/>
  <c r="K57" i="3"/>
  <c r="J57" i="3"/>
  <c r="I57" i="3"/>
  <c r="H57" i="3"/>
  <c r="G57" i="3"/>
  <c r="F57" i="3"/>
  <c r="E57" i="3"/>
  <c r="D57" i="3"/>
  <c r="K56" i="3"/>
  <c r="J56" i="3"/>
  <c r="I56" i="3"/>
  <c r="H56" i="3"/>
  <c r="G56" i="3"/>
  <c r="F56" i="3"/>
  <c r="E56" i="3"/>
  <c r="D56" i="3"/>
  <c r="K55" i="3"/>
  <c r="J55" i="3"/>
  <c r="I55" i="3"/>
  <c r="H55" i="3"/>
  <c r="G55" i="3"/>
  <c r="F55" i="3"/>
  <c r="E55" i="3"/>
  <c r="D55" i="3"/>
  <c r="K54" i="3"/>
  <c r="J54" i="3"/>
  <c r="I54" i="3"/>
  <c r="H54" i="3"/>
  <c r="G54" i="3"/>
  <c r="F54" i="3"/>
  <c r="E54" i="3"/>
  <c r="K53" i="3"/>
  <c r="J53" i="3"/>
  <c r="I53" i="3"/>
  <c r="H53" i="3"/>
  <c r="G53" i="3"/>
  <c r="F53" i="3"/>
  <c r="E53" i="3"/>
  <c r="D53" i="3"/>
  <c r="K52" i="3"/>
  <c r="J52" i="3"/>
  <c r="I52" i="3"/>
  <c r="H52" i="3"/>
  <c r="G52" i="3"/>
  <c r="F52" i="3"/>
  <c r="E52" i="3"/>
  <c r="D52" i="3"/>
  <c r="K51" i="3"/>
  <c r="J51" i="3"/>
  <c r="I51" i="3"/>
  <c r="H51" i="3"/>
  <c r="G51" i="3"/>
  <c r="F51" i="3"/>
  <c r="E51" i="3"/>
  <c r="D51" i="3"/>
  <c r="K50" i="3"/>
  <c r="J50" i="3"/>
  <c r="I50" i="3"/>
  <c r="H50" i="3"/>
  <c r="G50" i="3"/>
  <c r="F50" i="3"/>
  <c r="E50" i="3"/>
  <c r="D50" i="3"/>
  <c r="K49" i="3"/>
  <c r="J49" i="3"/>
  <c r="I49" i="3"/>
  <c r="H49" i="3"/>
  <c r="G49" i="3"/>
  <c r="F49" i="3"/>
  <c r="E49" i="3"/>
  <c r="D49" i="3"/>
  <c r="K48" i="3"/>
  <c r="J48" i="3"/>
  <c r="I48" i="3"/>
  <c r="H48" i="3"/>
  <c r="G48" i="3"/>
  <c r="F48" i="3"/>
  <c r="E48" i="3"/>
  <c r="D48" i="3"/>
  <c r="K47" i="3"/>
  <c r="J47" i="3"/>
  <c r="I47" i="3"/>
  <c r="H47" i="3"/>
  <c r="G47" i="3"/>
  <c r="F47" i="3"/>
  <c r="E47" i="3"/>
  <c r="D47" i="3"/>
  <c r="K46" i="3"/>
  <c r="J46" i="3"/>
  <c r="I46" i="3"/>
  <c r="H46" i="3"/>
  <c r="G46" i="3"/>
  <c r="F46" i="3"/>
  <c r="E46" i="3"/>
  <c r="D46" i="3"/>
  <c r="K45" i="3"/>
  <c r="J45" i="3"/>
  <c r="I45" i="3"/>
  <c r="H45" i="3"/>
  <c r="G45" i="3"/>
  <c r="F45" i="3"/>
  <c r="E45" i="3"/>
  <c r="D45" i="3"/>
  <c r="K44" i="3"/>
  <c r="J44" i="3"/>
  <c r="I44" i="3"/>
  <c r="H44" i="3"/>
  <c r="G44" i="3"/>
  <c r="F44" i="3"/>
  <c r="E44" i="3"/>
  <c r="D44" i="3"/>
  <c r="K43" i="3"/>
  <c r="J43" i="3"/>
  <c r="I43" i="3"/>
  <c r="H43" i="3"/>
  <c r="G43" i="3"/>
  <c r="F43" i="3"/>
  <c r="E43" i="3"/>
  <c r="D43" i="3"/>
  <c r="K42" i="3"/>
  <c r="J42" i="3"/>
  <c r="I42" i="3"/>
  <c r="H42" i="3"/>
  <c r="G42" i="3"/>
  <c r="F42" i="3"/>
  <c r="E42" i="3"/>
  <c r="D42" i="3"/>
  <c r="K41" i="3"/>
  <c r="J41" i="3"/>
  <c r="I41" i="3"/>
  <c r="H41" i="3"/>
  <c r="G41" i="3"/>
  <c r="F41" i="3"/>
  <c r="E41" i="3"/>
  <c r="D41" i="3"/>
  <c r="K40" i="3"/>
  <c r="J40" i="3"/>
  <c r="I40" i="3"/>
  <c r="H40" i="3"/>
  <c r="G40" i="3"/>
  <c r="F40" i="3"/>
  <c r="E40" i="3"/>
  <c r="D40" i="3"/>
  <c r="K39" i="3"/>
  <c r="J39" i="3"/>
  <c r="I39" i="3"/>
  <c r="H39" i="3"/>
  <c r="G39" i="3"/>
  <c r="F39" i="3"/>
  <c r="E39" i="3"/>
  <c r="D39" i="3"/>
  <c r="K38" i="3"/>
  <c r="J38" i="3"/>
  <c r="I38" i="3"/>
  <c r="H38" i="3"/>
  <c r="G38" i="3"/>
  <c r="F38" i="3"/>
  <c r="E38" i="3"/>
  <c r="D38" i="3"/>
  <c r="K37" i="3"/>
  <c r="J37" i="3"/>
  <c r="I37" i="3"/>
  <c r="H37" i="3"/>
  <c r="G37" i="3"/>
  <c r="F37" i="3"/>
  <c r="E37" i="3"/>
  <c r="D37" i="3"/>
  <c r="K36" i="3"/>
  <c r="J36" i="3"/>
  <c r="I36" i="3"/>
  <c r="H36" i="3"/>
  <c r="G36" i="3"/>
  <c r="F36" i="3"/>
  <c r="E36" i="3"/>
  <c r="D36" i="3"/>
  <c r="K35" i="3"/>
  <c r="J35" i="3"/>
  <c r="I35" i="3"/>
  <c r="H35" i="3"/>
  <c r="G35" i="3"/>
  <c r="F35" i="3"/>
  <c r="E35" i="3"/>
  <c r="D35" i="3"/>
  <c r="K34" i="3"/>
  <c r="J34" i="3"/>
  <c r="I34" i="3"/>
  <c r="H34" i="3"/>
  <c r="G34" i="3"/>
  <c r="F34" i="3"/>
  <c r="E34" i="3"/>
  <c r="D34" i="3"/>
  <c r="K33" i="3"/>
  <c r="J33" i="3"/>
  <c r="I33" i="3"/>
  <c r="H33" i="3"/>
  <c r="G33" i="3"/>
  <c r="F33" i="3"/>
  <c r="E33" i="3"/>
  <c r="D33" i="3"/>
  <c r="K32" i="3"/>
  <c r="J32" i="3"/>
  <c r="I32" i="3"/>
  <c r="H32" i="3"/>
  <c r="G32" i="3"/>
  <c r="F32" i="3"/>
  <c r="E32" i="3"/>
  <c r="D32" i="3"/>
  <c r="K31" i="3"/>
  <c r="J31" i="3"/>
  <c r="I31" i="3"/>
  <c r="H31" i="3"/>
  <c r="G31" i="3"/>
  <c r="F31" i="3"/>
  <c r="E31" i="3"/>
  <c r="D31" i="3"/>
  <c r="K30" i="3"/>
  <c r="J30" i="3"/>
  <c r="I30" i="3"/>
  <c r="H30" i="3"/>
  <c r="G30" i="3"/>
  <c r="F30" i="3"/>
  <c r="E30" i="3"/>
  <c r="D30" i="3"/>
  <c r="K29" i="3"/>
  <c r="J29" i="3"/>
  <c r="I29" i="3"/>
  <c r="H29" i="3"/>
  <c r="G29" i="3"/>
  <c r="F29" i="3"/>
  <c r="E29" i="3"/>
  <c r="D29" i="3"/>
  <c r="K28" i="3"/>
  <c r="J28" i="3"/>
  <c r="I28" i="3"/>
  <c r="H28" i="3"/>
  <c r="G28" i="3"/>
  <c r="F28" i="3"/>
  <c r="E28" i="3"/>
  <c r="D28" i="3"/>
  <c r="K27" i="3"/>
  <c r="J27" i="3"/>
  <c r="I27" i="3"/>
  <c r="H27" i="3"/>
  <c r="G27" i="3"/>
  <c r="F27" i="3"/>
  <c r="E27" i="3"/>
  <c r="D27" i="3"/>
  <c r="K26" i="3"/>
  <c r="J26" i="3"/>
  <c r="I26" i="3"/>
  <c r="H26" i="3"/>
  <c r="G26" i="3"/>
  <c r="F26" i="3"/>
  <c r="E26" i="3"/>
  <c r="D26" i="3"/>
  <c r="K25" i="3"/>
  <c r="J25" i="3"/>
  <c r="I25" i="3"/>
  <c r="H25" i="3"/>
  <c r="G25" i="3"/>
  <c r="F25" i="3"/>
  <c r="E25" i="3"/>
  <c r="D25" i="3"/>
  <c r="K24" i="3"/>
  <c r="J24" i="3"/>
  <c r="I24" i="3"/>
  <c r="H24" i="3"/>
  <c r="G24" i="3"/>
  <c r="F24" i="3"/>
  <c r="E24" i="3"/>
  <c r="D24" i="3"/>
  <c r="K23" i="3"/>
  <c r="J23" i="3"/>
  <c r="I23" i="3"/>
  <c r="H23" i="3"/>
  <c r="G23" i="3"/>
  <c r="F23" i="3"/>
  <c r="E23" i="3"/>
  <c r="D23" i="3"/>
  <c r="K22" i="3"/>
  <c r="J22" i="3"/>
  <c r="I22" i="3"/>
  <c r="H22" i="3"/>
  <c r="G22" i="3"/>
  <c r="F22" i="3"/>
  <c r="E22" i="3"/>
  <c r="D22" i="3"/>
  <c r="K21" i="3"/>
  <c r="J21" i="3"/>
  <c r="I21" i="3"/>
  <c r="H21" i="3"/>
  <c r="G21" i="3"/>
  <c r="F21" i="3"/>
  <c r="E21" i="3"/>
  <c r="D21" i="3"/>
  <c r="K20" i="3"/>
  <c r="J20" i="3"/>
  <c r="I20" i="3"/>
  <c r="H20" i="3"/>
  <c r="G20" i="3"/>
  <c r="F20" i="3"/>
  <c r="E20" i="3"/>
  <c r="D20" i="3"/>
  <c r="K19" i="3"/>
  <c r="J19" i="3"/>
  <c r="I19" i="3"/>
  <c r="H19" i="3"/>
  <c r="G19" i="3"/>
  <c r="F19" i="3"/>
  <c r="E19" i="3"/>
  <c r="D19" i="3"/>
  <c r="K18" i="3"/>
  <c r="J18" i="3"/>
  <c r="I18" i="3"/>
  <c r="H18" i="3"/>
  <c r="G18" i="3"/>
  <c r="F18" i="3"/>
  <c r="E18" i="3"/>
  <c r="D18" i="3"/>
  <c r="K17" i="3"/>
  <c r="J17" i="3"/>
  <c r="I17" i="3"/>
  <c r="H17" i="3"/>
  <c r="G17" i="3"/>
  <c r="E17" i="3"/>
  <c r="D17" i="3"/>
  <c r="K16" i="3"/>
  <c r="J16" i="3"/>
  <c r="I16" i="3"/>
  <c r="H16" i="3"/>
  <c r="G16" i="3"/>
  <c r="F16" i="3"/>
  <c r="E16" i="3"/>
  <c r="D16" i="3"/>
  <c r="K15" i="3"/>
  <c r="J15" i="3"/>
  <c r="I15" i="3"/>
  <c r="H15" i="3"/>
  <c r="G15" i="3"/>
  <c r="F15" i="3"/>
  <c r="E15" i="3"/>
  <c r="D15" i="3"/>
  <c r="K14" i="3"/>
  <c r="J14" i="3"/>
  <c r="I14" i="3"/>
  <c r="H14" i="3"/>
  <c r="G14" i="3"/>
  <c r="F14" i="3"/>
  <c r="E14" i="3"/>
  <c r="D14" i="3"/>
  <c r="K13" i="3"/>
  <c r="J13" i="3"/>
  <c r="I13" i="3"/>
  <c r="H13" i="3"/>
  <c r="G13" i="3"/>
  <c r="F13" i="3"/>
  <c r="E13" i="3"/>
  <c r="D13" i="3"/>
  <c r="K12" i="3"/>
  <c r="J12" i="3"/>
  <c r="I12" i="3"/>
  <c r="H12" i="3"/>
  <c r="G12" i="3"/>
  <c r="F12" i="3"/>
  <c r="E12" i="3"/>
  <c r="D12" i="3"/>
  <c r="K11" i="3"/>
  <c r="J11" i="3"/>
  <c r="I11" i="3"/>
  <c r="H11" i="3"/>
  <c r="G11" i="3"/>
  <c r="F11" i="3"/>
  <c r="E11" i="3"/>
  <c r="D11" i="3"/>
  <c r="K10" i="3"/>
  <c r="J10" i="3"/>
  <c r="I10" i="3"/>
  <c r="H10" i="3"/>
  <c r="G10" i="3"/>
  <c r="F10" i="3"/>
  <c r="E10" i="3"/>
  <c r="D10" i="3"/>
  <c r="K9" i="3"/>
  <c r="J9" i="3"/>
  <c r="I9" i="3"/>
  <c r="H9" i="3"/>
  <c r="G9" i="3"/>
  <c r="F9" i="3"/>
  <c r="E9" i="3"/>
  <c r="D9" i="3"/>
  <c r="K8" i="3"/>
  <c r="J8" i="3"/>
  <c r="I8" i="3"/>
  <c r="H8" i="3"/>
  <c r="G8" i="3"/>
  <c r="F8" i="3"/>
  <c r="E8" i="3"/>
  <c r="D8" i="3"/>
  <c r="K7" i="3"/>
  <c r="J7" i="3"/>
  <c r="I7" i="3"/>
  <c r="H7" i="3"/>
  <c r="G7" i="3"/>
  <c r="F7" i="3"/>
  <c r="E7" i="3"/>
  <c r="D7" i="3"/>
  <c r="C68" i="3" l="1"/>
  <c r="B68" i="3" s="1"/>
  <c r="C67" i="3"/>
  <c r="B67" i="3" s="1"/>
  <c r="C66" i="3"/>
  <c r="B66" i="3" s="1"/>
  <c r="C65" i="3"/>
  <c r="B65" i="3" s="1"/>
  <c r="C64" i="3"/>
  <c r="B64" i="3" s="1"/>
  <c r="C63" i="3"/>
  <c r="B63" i="3" s="1"/>
  <c r="C62" i="3"/>
  <c r="B62" i="3" s="1"/>
  <c r="C61" i="3"/>
  <c r="B61" i="3" s="1"/>
  <c r="C60" i="3"/>
  <c r="B60" i="3" s="1"/>
  <c r="C59" i="3"/>
  <c r="B59" i="3" s="1"/>
  <c r="C58" i="3"/>
  <c r="B58" i="3" s="1"/>
  <c r="C57" i="3"/>
  <c r="B57" i="3" s="1"/>
  <c r="C56" i="3"/>
  <c r="B56" i="3" s="1"/>
  <c r="C55" i="3"/>
  <c r="B55" i="3" s="1"/>
  <c r="C53" i="3"/>
  <c r="B53" i="3" s="1"/>
  <c r="C52" i="3"/>
  <c r="B52" i="3" s="1"/>
  <c r="C51" i="3"/>
  <c r="B51" i="3" s="1"/>
  <c r="C50" i="3"/>
  <c r="B50" i="3" s="1"/>
  <c r="C49" i="3"/>
  <c r="C48" i="3"/>
  <c r="B48" i="3" s="1"/>
  <c r="C47" i="3"/>
  <c r="B47" i="3" s="1"/>
  <c r="C46" i="3"/>
  <c r="B46" i="3" s="1"/>
  <c r="C45" i="3"/>
  <c r="B45" i="3" s="1"/>
  <c r="C44" i="3"/>
  <c r="B44" i="3" s="1"/>
  <c r="C43" i="3"/>
  <c r="B43" i="3" s="1"/>
  <c r="C42" i="3"/>
  <c r="B42" i="3" s="1"/>
  <c r="C41" i="3"/>
  <c r="B41" i="3" s="1"/>
  <c r="C40" i="3"/>
  <c r="B40" i="3" s="1"/>
  <c r="C39" i="3"/>
  <c r="B39" i="3" s="1"/>
  <c r="C38" i="3"/>
  <c r="B38" i="3" s="1"/>
  <c r="C37" i="3"/>
  <c r="B37" i="3" s="1"/>
  <c r="C36" i="3"/>
  <c r="B36" i="3" s="1"/>
  <c r="C35" i="3"/>
  <c r="B35" i="3" s="1"/>
  <c r="C34" i="3"/>
  <c r="B34" i="3" s="1"/>
  <c r="C33" i="3"/>
  <c r="B33" i="3" s="1"/>
  <c r="C32" i="3"/>
  <c r="B32" i="3" s="1"/>
  <c r="C31" i="3"/>
  <c r="B31" i="3" s="1"/>
  <c r="C30" i="3"/>
  <c r="B30" i="3" s="1"/>
  <c r="C29" i="3"/>
  <c r="B29" i="3" s="1"/>
  <c r="C28" i="3"/>
  <c r="B28" i="3" s="1"/>
  <c r="C27" i="3"/>
  <c r="B27" i="3" s="1"/>
  <c r="C26" i="3"/>
  <c r="B26" i="3" s="1"/>
  <c r="C25" i="3"/>
  <c r="B25" i="3" s="1"/>
  <c r="C24" i="3"/>
  <c r="B24" i="3" s="1"/>
  <c r="C23" i="3"/>
  <c r="B23" i="3" s="1"/>
  <c r="C22" i="3"/>
  <c r="B22" i="3" s="1"/>
  <c r="C21" i="3"/>
  <c r="B21" i="3" s="1"/>
  <c r="C19" i="3"/>
  <c r="B19" i="3" s="1"/>
  <c r="C18" i="3"/>
  <c r="B18" i="3" s="1"/>
  <c r="C17" i="3"/>
  <c r="B17" i="3" s="1"/>
  <c r="C16" i="3"/>
  <c r="B16" i="3" s="1"/>
  <c r="C15" i="3"/>
  <c r="B15" i="3" s="1"/>
  <c r="C14" i="3"/>
  <c r="B14" i="3" s="1"/>
  <c r="C13" i="3"/>
  <c r="B13" i="3" s="1"/>
  <c r="C12" i="3"/>
  <c r="B12" i="3" s="1"/>
  <c r="C11" i="3"/>
  <c r="B11" i="3" s="1"/>
  <c r="C10" i="3"/>
  <c r="B10" i="3" s="1"/>
  <c r="C9" i="3"/>
  <c r="B9" i="3" s="1"/>
  <c r="C8" i="3"/>
  <c r="B8" i="3" s="1"/>
  <c r="C7" i="3"/>
  <c r="B7" i="3" s="1"/>
  <c r="C13" i="4"/>
  <c r="F13" i="4" s="1"/>
  <c r="C11" i="4"/>
  <c r="F11" i="4" s="1"/>
  <c r="C9" i="4"/>
  <c r="F9" i="4" s="1"/>
  <c r="C6" i="4"/>
  <c r="F6" i="4" s="1"/>
</calcChain>
</file>

<file path=xl/sharedStrings.xml><?xml version="1.0" encoding="utf-8"?>
<sst xmlns="http://schemas.openxmlformats.org/spreadsheetml/2006/main" count="692" uniqueCount="299">
  <si>
    <t>State</t>
  </si>
  <si>
    <t>cbsasub</t>
  </si>
  <si>
    <t>areaname</t>
  </si>
  <si>
    <t>statename</t>
  </si>
  <si>
    <t>metro</t>
  </si>
  <si>
    <t>county_town_name</t>
  </si>
  <si>
    <t>stusps</t>
  </si>
  <si>
    <t>county</t>
  </si>
  <si>
    <t>county_name</t>
  </si>
  <si>
    <t>METRO10580M10580</t>
  </si>
  <si>
    <t>Albany-Schenectady-Troy, NY MSA</t>
  </si>
  <si>
    <t>Regular</t>
  </si>
  <si>
    <t>NEW YORK</t>
  </si>
  <si>
    <t>Albany County</t>
  </si>
  <si>
    <t>NY</t>
  </si>
  <si>
    <t>NCNTY36003N36003</t>
  </si>
  <si>
    <t>Allegany County, NY</t>
  </si>
  <si>
    <t>Allegany County</t>
  </si>
  <si>
    <t>METRO35620MM5600</t>
  </si>
  <si>
    <t>New York, NY HUD Metro FMR Area</t>
  </si>
  <si>
    <t>Bronx County</t>
  </si>
  <si>
    <t>METRO13780M13780</t>
  </si>
  <si>
    <t>Binghamton, NY MSA</t>
  </si>
  <si>
    <t>Special</t>
  </si>
  <si>
    <t>Broome County</t>
  </si>
  <si>
    <t>NCNTY36009N36009</t>
  </si>
  <si>
    <t>Cattaraugus County, NY</t>
  </si>
  <si>
    <t>Cattaraugus County</t>
  </si>
  <si>
    <t>NCNTY36011N36011</t>
  </si>
  <si>
    <t>Cayuga County, NY</t>
  </si>
  <si>
    <t>Cayuga County</t>
  </si>
  <si>
    <t>NCNTY36013N36013</t>
  </si>
  <si>
    <t>Chautauqua County, NY</t>
  </si>
  <si>
    <t>Chautauqua County</t>
  </si>
  <si>
    <t>METRO21300M21300</t>
  </si>
  <si>
    <t>Elmira, NY MSA</t>
  </si>
  <si>
    <t>Chemung County</t>
  </si>
  <si>
    <t>NCNTY36017N36017</t>
  </si>
  <si>
    <t>Chenango County, NY</t>
  </si>
  <si>
    <t>Chenango County</t>
  </si>
  <si>
    <t>NCNTY36019N36019</t>
  </si>
  <si>
    <t>Clinton County, NY</t>
  </si>
  <si>
    <t>Clinton County</t>
  </si>
  <si>
    <t>NCNTY36021N36021</t>
  </si>
  <si>
    <t>Columbia County, NY</t>
  </si>
  <si>
    <t>Columbia County</t>
  </si>
  <si>
    <t>NCNTY36023N36023</t>
  </si>
  <si>
    <t>Cortland County, NY</t>
  </si>
  <si>
    <t>Cortland County</t>
  </si>
  <si>
    <t>NCNTY36025N36025</t>
  </si>
  <si>
    <t>Delaware County, NY</t>
  </si>
  <si>
    <t>Delaware County</t>
  </si>
  <si>
    <t>Dutchess County</t>
  </si>
  <si>
    <t>METRO15380M15380</t>
  </si>
  <si>
    <t>Buffalo-Cheektowaga-Niagara Falls, NY MSA</t>
  </si>
  <si>
    <t>Erie County</t>
  </si>
  <si>
    <t>NCNTY36031N36031</t>
  </si>
  <si>
    <t>Essex County, NY</t>
  </si>
  <si>
    <t>Essex County</t>
  </si>
  <si>
    <t>NCNTY36033N36033</t>
  </si>
  <si>
    <t>Franklin County, NY</t>
  </si>
  <si>
    <t>Franklin County</t>
  </si>
  <si>
    <t>NCNTY36035N36035</t>
  </si>
  <si>
    <t>Fulton County, NY</t>
  </si>
  <si>
    <t>Fulton County</t>
  </si>
  <si>
    <t>NCNTY36037N36037</t>
  </si>
  <si>
    <t>Genesee County, NY</t>
  </si>
  <si>
    <t>Genesee County</t>
  </si>
  <si>
    <t>NCNTY36039N36039</t>
  </si>
  <si>
    <t>Greene County, NY</t>
  </si>
  <si>
    <t>Greene County</t>
  </si>
  <si>
    <t>NCNTY36041N36041</t>
  </si>
  <si>
    <t>Hamilton County, NY</t>
  </si>
  <si>
    <t>Hamilton County</t>
  </si>
  <si>
    <t>METRO46540M46540</t>
  </si>
  <si>
    <t>Utica-Rome, NY MSA</t>
  </si>
  <si>
    <t>Herkimer County</t>
  </si>
  <si>
    <t>METRO48060M48060</t>
  </si>
  <si>
    <t>Watertown-Fort Drum, NY MSA</t>
  </si>
  <si>
    <t>Jefferson County</t>
  </si>
  <si>
    <t>Kings County</t>
  </si>
  <si>
    <t>NCNTY36049N36049</t>
  </si>
  <si>
    <t>Lewis County, NY</t>
  </si>
  <si>
    <t>Lewis County</t>
  </si>
  <si>
    <t>METRO40380M40380</t>
  </si>
  <si>
    <t>Rochester, NY HUD Metro FMR Area</t>
  </si>
  <si>
    <t>Livingston County</t>
  </si>
  <si>
    <t>METRO45060M45060</t>
  </si>
  <si>
    <t>Syracuse, NY MSA</t>
  </si>
  <si>
    <t>Madison County</t>
  </si>
  <si>
    <t>Monroe County</t>
  </si>
  <si>
    <t>NCNTY36057N36057</t>
  </si>
  <si>
    <t>Montgomery County, NY</t>
  </si>
  <si>
    <t>Montgomery County</t>
  </si>
  <si>
    <t>METRO35620MM5380</t>
  </si>
  <si>
    <t>Nassau-Suffolk, NY HUD Metro FMR Area</t>
  </si>
  <si>
    <t>Nassau County</t>
  </si>
  <si>
    <t>New York County</t>
  </si>
  <si>
    <t>Niagara County</t>
  </si>
  <si>
    <t>Oneida County</t>
  </si>
  <si>
    <t>Onondaga County</t>
  </si>
  <si>
    <t>Ontario County</t>
  </si>
  <si>
    <t>Orange County</t>
  </si>
  <si>
    <t>Orleans County</t>
  </si>
  <si>
    <t>Oswego County</t>
  </si>
  <si>
    <t>NCNTY36077N36077</t>
  </si>
  <si>
    <t>Otsego County, NY</t>
  </si>
  <si>
    <t>Otsego County</t>
  </si>
  <si>
    <t>Putnam County</t>
  </si>
  <si>
    <t>Queens County</t>
  </si>
  <si>
    <t>Rensselaer County</t>
  </si>
  <si>
    <t>Richmond County</t>
  </si>
  <si>
    <t>METRO40525M40525</t>
  </si>
  <si>
    <t>Rockland County</t>
  </si>
  <si>
    <t>NCNTY36089N36089</t>
  </si>
  <si>
    <t>St. Lawrence County, NY</t>
  </si>
  <si>
    <t>St. Lawrence County</t>
  </si>
  <si>
    <t>Saratoga County</t>
  </si>
  <si>
    <t>Schenectady County</t>
  </si>
  <si>
    <t>Schoharie County</t>
  </si>
  <si>
    <t>NCNTY36097N36097</t>
  </si>
  <si>
    <t>Schuyler County, NY</t>
  </si>
  <si>
    <t>Schuyler County</t>
  </si>
  <si>
    <t>NCNTY36099N36099</t>
  </si>
  <si>
    <t>Seneca County, NY</t>
  </si>
  <si>
    <t>Seneca County</t>
  </si>
  <si>
    <t>NCNTY36101N36101</t>
  </si>
  <si>
    <t>Steuben County, NY</t>
  </si>
  <si>
    <t>Steuben County</t>
  </si>
  <si>
    <t>Suffolk County</t>
  </si>
  <si>
    <t>NCNTY36105N36105</t>
  </si>
  <si>
    <t>Sullivan County, NY</t>
  </si>
  <si>
    <t>Sullivan County</t>
  </si>
  <si>
    <t>Tioga County</t>
  </si>
  <si>
    <t>METRO27060M27060</t>
  </si>
  <si>
    <t>Ithaca, NY MSA</t>
  </si>
  <si>
    <t>Tompkins County</t>
  </si>
  <si>
    <t>METRO28740M28740</t>
  </si>
  <si>
    <t>Kingston, NY MSA</t>
  </si>
  <si>
    <t>Ulster County</t>
  </si>
  <si>
    <t>METRO24020M24020</t>
  </si>
  <si>
    <t>Glens Falls, NY MSA</t>
  </si>
  <si>
    <t>Warren County</t>
  </si>
  <si>
    <t>Washington County</t>
  </si>
  <si>
    <t>Wayne County</t>
  </si>
  <si>
    <t>METRO48325M48325</t>
  </si>
  <si>
    <t>Westchester County, NY Statutory Exception Area</t>
  </si>
  <si>
    <t>Westchester County</t>
  </si>
  <si>
    <t>NCNTY36121N36121</t>
  </si>
  <si>
    <t>Wyoming County, NY</t>
  </si>
  <si>
    <t>Wyoming County</t>
  </si>
  <si>
    <t>METRO40380N36123</t>
  </si>
  <si>
    <t>Yates County, NY HUD Metro FMR Area</t>
  </si>
  <si>
    <t>Yates County</t>
  </si>
  <si>
    <t>Area</t>
  </si>
  <si>
    <t xml:space="preserve">1 Person </t>
  </si>
  <si>
    <t>2 Person</t>
  </si>
  <si>
    <t>3 Person</t>
  </si>
  <si>
    <t>4 Person</t>
  </si>
  <si>
    <t>5 Person</t>
  </si>
  <si>
    <t>6 Person</t>
  </si>
  <si>
    <t>7 Person</t>
  </si>
  <si>
    <t>8 Person</t>
  </si>
  <si>
    <t>Option</t>
  </si>
  <si>
    <t>NON-METROPOLITAN AREAS</t>
  </si>
  <si>
    <t>UNITED STATES</t>
  </si>
  <si>
    <t>MSA:  Metropolitan Statistical Area; PMSA: Primary Metropolitan Statistical Area.</t>
  </si>
  <si>
    <t># - Low Income Limit Adjusted Upward</t>
  </si>
  <si>
    <t>is equal to…</t>
  </si>
  <si>
    <t>HUD VLI</t>
  </si>
  <si>
    <t>AMI</t>
  </si>
  <si>
    <t>100% HLIL (80% AMI)</t>
  </si>
  <si>
    <t>112% HLIL (approx. 90% AMI)</t>
  </si>
  <si>
    <t>120% HLIL (96% AMI)</t>
  </si>
  <si>
    <t>137% HLIL (approx. 110% AMI)</t>
  </si>
  <si>
    <t>144% HLIL (approx. 115% AMI)</t>
  </si>
  <si>
    <t>150% HLIL (120% AMI)</t>
  </si>
  <si>
    <t>166% HLIL (approx. 133% AMI)</t>
  </si>
  <si>
    <t>75% HLIL (60% AMI)</t>
  </si>
  <si>
    <t>Approx. 156% HLIL (125% AMI)</t>
  </si>
  <si>
    <t>Approx. 163% HLIL (130% AMI)</t>
  </si>
  <si>
    <t>Approx. 38% HLIL (30% AMI)</t>
  </si>
  <si>
    <t>Approx. 63% HLIL (50% AMI)</t>
  </si>
  <si>
    <t>120% OF THE HUD LOW INCOME LIMIT</t>
  </si>
  <si>
    <t>112% OF THE HUD LOW INCOME LIMIT</t>
  </si>
  <si>
    <t>156.3% OF THE HUD LOW INCOME LIMIT</t>
  </si>
  <si>
    <t>137% OF THE HUD LOW INCOME LIMIT</t>
  </si>
  <si>
    <t>150% OF THE HUD LOW INCOME LIMIT</t>
  </si>
  <si>
    <t>166% OF THE HUD LOW INCOME LIMIT</t>
  </si>
  <si>
    <t>75% OF THE HUD LOW INCOME LIMIT</t>
  </si>
  <si>
    <t>144% OF THE HUD LOW INCOME LIMIT</t>
  </si>
  <si>
    <t>162.5% OF THE HUD LOW INCOME LIMIT</t>
  </si>
  <si>
    <t>HUD VERY LOW INCOME LIMIT</t>
  </si>
  <si>
    <t>HUD LOW INCOME LIMIT</t>
  </si>
  <si>
    <t>HUD EXTREMELY LOW INCOME LIMIT</t>
  </si>
  <si>
    <t>HERA_Lim_type22</t>
  </si>
  <si>
    <t>Lim50_HERA_22p1</t>
  </si>
  <si>
    <t>Lim50_HERA_22p2</t>
  </si>
  <si>
    <t>Lim50_HERA_22p3</t>
  </si>
  <si>
    <t>Lim50_HERA_22p4</t>
  </si>
  <si>
    <t>Lim50_HERA_22p5</t>
  </si>
  <si>
    <t>Lim50_HERA_22p6</t>
  </si>
  <si>
    <t>Lim50_HERA_22p7</t>
  </si>
  <si>
    <t>Lim50_HERA_22p8</t>
  </si>
  <si>
    <t>Lim60_HERA_22p1</t>
  </si>
  <si>
    <t>Lim60_HERA_22p2</t>
  </si>
  <si>
    <t>Lim60_HERA_22p3</t>
  </si>
  <si>
    <t>Lim60_HERA_22p4</t>
  </si>
  <si>
    <t>Lim60_HERA_22p5</t>
  </si>
  <si>
    <t>Lim60_HERA_22p6</t>
  </si>
  <si>
    <t>Lim60_HERA_22p7</t>
  </si>
  <si>
    <t>Lim60_HERA_22p8</t>
  </si>
  <si>
    <t>001</t>
  </si>
  <si>
    <t>003</t>
  </si>
  <si>
    <t>005</t>
  </si>
  <si>
    <t>007</t>
  </si>
  <si>
    <t>009</t>
  </si>
  <si>
    <t>011</t>
  </si>
  <si>
    <t>013</t>
  </si>
  <si>
    <t>015</t>
  </si>
  <si>
    <t>017</t>
  </si>
  <si>
    <t>019</t>
  </si>
  <si>
    <t>021</t>
  </si>
  <si>
    <t>023</t>
  </si>
  <si>
    <t>025</t>
  </si>
  <si>
    <t>METRO39100M39100</t>
  </si>
  <si>
    <t>Poughkeepsie-Newburgh-Middletown, NY MSA</t>
  </si>
  <si>
    <t>027</t>
  </si>
  <si>
    <t>029</t>
  </si>
  <si>
    <t>031</t>
  </si>
  <si>
    <t>033</t>
  </si>
  <si>
    <t>035</t>
  </si>
  <si>
    <t>037</t>
  </si>
  <si>
    <t>039</t>
  </si>
  <si>
    <t>041</t>
  </si>
  <si>
    <t>043</t>
  </si>
  <si>
    <t>045</t>
  </si>
  <si>
    <t>047</t>
  </si>
  <si>
    <t>049</t>
  </si>
  <si>
    <t>051</t>
  </si>
  <si>
    <t>053</t>
  </si>
  <si>
    <t>055</t>
  </si>
  <si>
    <t>057</t>
  </si>
  <si>
    <t>059</t>
  </si>
  <si>
    <t>061</t>
  </si>
  <si>
    <t>063</t>
  </si>
  <si>
    <t>065</t>
  </si>
  <si>
    <t>067</t>
  </si>
  <si>
    <t>069</t>
  </si>
  <si>
    <t>071</t>
  </si>
  <si>
    <t>073</t>
  </si>
  <si>
    <t>075</t>
  </si>
  <si>
    <t>077</t>
  </si>
  <si>
    <t>079</t>
  </si>
  <si>
    <t>081</t>
  </si>
  <si>
    <t>083</t>
  </si>
  <si>
    <t>085</t>
  </si>
  <si>
    <t>Rockland, NY HUD Income Limit Area</t>
  </si>
  <si>
    <t>087</t>
  </si>
  <si>
    <t>089</t>
  </si>
  <si>
    <t>091</t>
  </si>
  <si>
    <t>093</t>
  </si>
  <si>
    <t>095</t>
  </si>
  <si>
    <t>097</t>
  </si>
  <si>
    <t>099</t>
  </si>
  <si>
    <t>101</t>
  </si>
  <si>
    <t>103</t>
  </si>
  <si>
    <t>105</t>
  </si>
  <si>
    <t>107</t>
  </si>
  <si>
    <t>109</t>
  </si>
  <si>
    <t>111</t>
  </si>
  <si>
    <t>113</t>
  </si>
  <si>
    <t>115</t>
  </si>
  <si>
    <t>117</t>
  </si>
  <si>
    <t>119</t>
  </si>
  <si>
    <t>121</t>
  </si>
  <si>
    <t>123</t>
  </si>
  <si>
    <t>* - Low Income Limit adjusted upward to 80% of State Non-Metropolitan Area median income.</t>
  </si>
  <si>
    <t>† - HUD Low Income Limit is capped by US National Median Income, 160% of HUD Very Low Income Limit establishes AHC Low Income Limit</t>
  </si>
  <si>
    <t>200% HLIL (100% AMI)</t>
  </si>
  <si>
    <t>200% OF THE HUD LOW INCOME LIMIT</t>
  </si>
  <si>
    <t>median2023</t>
  </si>
  <si>
    <t>lim50_23p1</t>
  </si>
  <si>
    <t>lim50_23p2</t>
  </si>
  <si>
    <t>lim50_23p3</t>
  </si>
  <si>
    <t>lim50_23p4</t>
  </si>
  <si>
    <t>lim50_23p5</t>
  </si>
  <si>
    <t>lim50_23p6</t>
  </si>
  <si>
    <t>lim50_23p7</t>
  </si>
  <si>
    <t>lim50_23p8</t>
  </si>
  <si>
    <t>Lim60_23p1</t>
  </si>
  <si>
    <t>Lim60_23p2</t>
  </si>
  <si>
    <t>Lim60_23p3</t>
  </si>
  <si>
    <t>Lim60_23p4</t>
  </si>
  <si>
    <t>Lim60_23p5</t>
  </si>
  <si>
    <t>Lim60_23p6</t>
  </si>
  <si>
    <t>Lim60_23p7</t>
  </si>
  <si>
    <t>Lim60_23p8</t>
  </si>
  <si>
    <t>NYS MEDIAN FAMILY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</si>
</sst>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5" fontId="2" fillId="0" borderId="2" xfId="0" applyNumberFormat="1" applyFont="1" applyBorder="1" applyAlignment="1">
      <alignment horizontal="center" wrapText="1"/>
    </xf>
    <xf numFmtId="0" fontId="3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15" xfId="0" applyFont="1" applyBorder="1" applyAlignment="1">
      <alignment horizontal="left"/>
    </xf>
    <xf numFmtId="5" fontId="3" fillId="0" borderId="16" xfId="0" applyNumberFormat="1" applyFont="1" applyBorder="1"/>
    <xf numFmtId="0" fontId="3" fillId="0" borderId="8" xfId="0" applyFont="1" applyBorder="1" applyAlignment="1">
      <alignment horizontal="left"/>
    </xf>
    <xf numFmtId="0" fontId="3" fillId="0" borderId="17" xfId="0" applyFont="1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/>
    <xf numFmtId="5" fontId="3" fillId="0" borderId="21" xfId="0" applyNumberFormat="1" applyFont="1" applyBorder="1"/>
    <xf numFmtId="5" fontId="3" fillId="0" borderId="18" xfId="0" applyNumberFormat="1" applyFont="1" applyBorder="1"/>
    <xf numFmtId="5" fontId="3" fillId="0" borderId="22" xfId="0" applyNumberFormat="1" applyFont="1" applyBorder="1"/>
    <xf numFmtId="0" fontId="3" fillId="0" borderId="26" xfId="0" applyFont="1" applyBorder="1"/>
    <xf numFmtId="1" fontId="0" fillId="0" borderId="0" xfId="0" applyNumberFormat="1"/>
    <xf numFmtId="5" fontId="3" fillId="0" borderId="14" xfId="0" applyNumberFormat="1" applyFont="1" applyBorder="1"/>
    <xf numFmtId="5" fontId="3" fillId="0" borderId="4" xfId="0" applyNumberFormat="1" applyFont="1" applyBorder="1"/>
    <xf numFmtId="5" fontId="3" fillId="0" borderId="9" xfId="0" applyNumberFormat="1" applyFont="1" applyBorder="1"/>
    <xf numFmtId="5" fontId="3" fillId="3" borderId="27" xfId="0" applyNumberFormat="1" applyFont="1" applyFill="1" applyBorder="1"/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9" fontId="0" fillId="2" borderId="19" xfId="1" applyFont="1" applyFill="1" applyBorder="1" applyAlignment="1">
      <alignment horizontal="center" vertical="center" wrapText="1"/>
    </xf>
    <xf numFmtId="9" fontId="0" fillId="2" borderId="20" xfId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63"/>
  <sheetViews>
    <sheetView workbookViewId="0">
      <selection activeCell="AN15" sqref="AN15"/>
    </sheetView>
  </sheetViews>
  <sheetFormatPr defaultRowHeight="14.4" x14ac:dyDescent="0.55000000000000004"/>
  <cols>
    <col min="2" max="2" width="20" bestFit="1" customWidth="1"/>
    <col min="3" max="3" width="59.41796875" bestFit="1" customWidth="1"/>
    <col min="4" max="4" width="11.578125" bestFit="1" customWidth="1"/>
  </cols>
  <sheetData>
    <row r="1" spans="1:44" x14ac:dyDescent="0.55000000000000004">
      <c r="A1" s="16" t="s">
        <v>0</v>
      </c>
      <c r="B1" s="16" t="s">
        <v>1</v>
      </c>
      <c r="C1" t="s">
        <v>2</v>
      </c>
      <c r="D1" t="s">
        <v>281</v>
      </c>
      <c r="E1" t="s">
        <v>282</v>
      </c>
      <c r="F1" t="s">
        <v>283</v>
      </c>
      <c r="G1" t="s">
        <v>284</v>
      </c>
      <c r="H1" t="s">
        <v>285</v>
      </c>
      <c r="I1" t="s">
        <v>286</v>
      </c>
      <c r="J1" t="s">
        <v>287</v>
      </c>
      <c r="K1" t="s">
        <v>288</v>
      </c>
      <c r="L1" t="s">
        <v>289</v>
      </c>
      <c r="M1" t="s">
        <v>290</v>
      </c>
      <c r="N1" t="s">
        <v>291</v>
      </c>
      <c r="O1" t="s">
        <v>292</v>
      </c>
      <c r="P1" t="s">
        <v>293</v>
      </c>
      <c r="Q1" t="s">
        <v>294</v>
      </c>
      <c r="R1" t="s">
        <v>295</v>
      </c>
      <c r="S1" t="s">
        <v>296</v>
      </c>
      <c r="T1" t="s">
        <v>297</v>
      </c>
      <c r="U1" t="s">
        <v>195</v>
      </c>
      <c r="V1" t="s">
        <v>196</v>
      </c>
      <c r="W1" t="s">
        <v>197</v>
      </c>
      <c r="X1" t="s">
        <v>198</v>
      </c>
      <c r="Y1" t="s">
        <v>199</v>
      </c>
      <c r="Z1" t="s">
        <v>200</v>
      </c>
      <c r="AA1" t="s">
        <v>201</v>
      </c>
      <c r="AB1" t="s">
        <v>202</v>
      </c>
      <c r="AC1" t="s">
        <v>203</v>
      </c>
      <c r="AD1" t="s">
        <v>204</v>
      </c>
      <c r="AE1" t="s">
        <v>205</v>
      </c>
      <c r="AF1" t="s">
        <v>206</v>
      </c>
      <c r="AG1" t="s">
        <v>207</v>
      </c>
      <c r="AH1" t="s">
        <v>208</v>
      </c>
      <c r="AI1" t="s">
        <v>209</v>
      </c>
      <c r="AJ1" t="s">
        <v>210</v>
      </c>
      <c r="AK1" t="s">
        <v>211</v>
      </c>
      <c r="AL1" t="s">
        <v>0</v>
      </c>
      <c r="AM1" t="s">
        <v>3</v>
      </c>
      <c r="AN1" t="s">
        <v>4</v>
      </c>
      <c r="AO1" t="s">
        <v>5</v>
      </c>
      <c r="AP1" t="s">
        <v>6</v>
      </c>
      <c r="AQ1" t="s">
        <v>7</v>
      </c>
      <c r="AR1" t="s">
        <v>8</v>
      </c>
    </row>
    <row r="2" spans="1:44" x14ac:dyDescent="0.55000000000000004">
      <c r="A2" s="16">
        <v>36</v>
      </c>
      <c r="B2" s="16" t="s">
        <v>9</v>
      </c>
      <c r="C2" t="s">
        <v>10</v>
      </c>
      <c r="D2" s="21">
        <v>113300</v>
      </c>
      <c r="E2">
        <v>39300</v>
      </c>
      <c r="F2">
        <v>44900</v>
      </c>
      <c r="G2">
        <v>50500</v>
      </c>
      <c r="H2">
        <v>56100</v>
      </c>
      <c r="I2">
        <v>60600</v>
      </c>
      <c r="J2">
        <v>65100</v>
      </c>
      <c r="K2">
        <v>69600</v>
      </c>
      <c r="L2">
        <v>74100</v>
      </c>
      <c r="M2">
        <v>47160</v>
      </c>
      <c r="N2">
        <v>53880</v>
      </c>
      <c r="O2">
        <v>60600</v>
      </c>
      <c r="P2">
        <v>67320</v>
      </c>
      <c r="Q2">
        <v>72720</v>
      </c>
      <c r="R2">
        <v>78120</v>
      </c>
      <c r="S2">
        <v>83520</v>
      </c>
      <c r="T2">
        <v>88920</v>
      </c>
      <c r="U2" t="s">
        <v>11</v>
      </c>
      <c r="AL2">
        <v>36</v>
      </c>
      <c r="AM2" t="s">
        <v>12</v>
      </c>
      <c r="AN2">
        <v>1</v>
      </c>
      <c r="AO2" t="s">
        <v>13</v>
      </c>
      <c r="AP2" t="s">
        <v>14</v>
      </c>
      <c r="AQ2" t="s">
        <v>212</v>
      </c>
      <c r="AR2" t="s">
        <v>13</v>
      </c>
    </row>
    <row r="3" spans="1:44" x14ac:dyDescent="0.55000000000000004">
      <c r="A3" s="16">
        <v>36</v>
      </c>
      <c r="B3" s="16" t="s">
        <v>15</v>
      </c>
      <c r="C3" t="s">
        <v>16</v>
      </c>
      <c r="D3" s="21">
        <v>77100</v>
      </c>
      <c r="E3">
        <v>28450</v>
      </c>
      <c r="F3">
        <v>32500</v>
      </c>
      <c r="G3">
        <v>36550</v>
      </c>
      <c r="H3">
        <v>40600</v>
      </c>
      <c r="I3">
        <v>43850</v>
      </c>
      <c r="J3">
        <v>47100</v>
      </c>
      <c r="K3">
        <v>50350</v>
      </c>
      <c r="L3">
        <v>53600</v>
      </c>
      <c r="M3">
        <v>34140</v>
      </c>
      <c r="N3">
        <v>39000</v>
      </c>
      <c r="O3">
        <v>43860</v>
      </c>
      <c r="P3">
        <v>48720</v>
      </c>
      <c r="Q3">
        <v>52620</v>
      </c>
      <c r="R3">
        <v>56520</v>
      </c>
      <c r="S3">
        <v>60420</v>
      </c>
      <c r="T3">
        <v>64320</v>
      </c>
      <c r="U3" t="s">
        <v>11</v>
      </c>
      <c r="AL3">
        <v>36</v>
      </c>
      <c r="AM3" t="s">
        <v>12</v>
      </c>
      <c r="AN3">
        <v>0</v>
      </c>
      <c r="AO3" t="s">
        <v>17</v>
      </c>
      <c r="AP3" t="s">
        <v>14</v>
      </c>
      <c r="AQ3" t="s">
        <v>213</v>
      </c>
      <c r="AR3" t="s">
        <v>17</v>
      </c>
    </row>
    <row r="4" spans="1:44" x14ac:dyDescent="0.55000000000000004">
      <c r="A4" s="16">
        <v>36</v>
      </c>
      <c r="B4" s="16" t="s">
        <v>18</v>
      </c>
      <c r="C4" t="s">
        <v>19</v>
      </c>
      <c r="D4" s="21">
        <v>94400</v>
      </c>
      <c r="E4">
        <v>49450</v>
      </c>
      <c r="F4">
        <v>56500</v>
      </c>
      <c r="G4">
        <v>63550</v>
      </c>
      <c r="H4">
        <v>70600</v>
      </c>
      <c r="I4">
        <v>76250</v>
      </c>
      <c r="J4">
        <v>81900</v>
      </c>
      <c r="K4">
        <v>87550</v>
      </c>
      <c r="L4">
        <v>93200</v>
      </c>
      <c r="M4">
        <v>59340</v>
      </c>
      <c r="N4">
        <v>67800</v>
      </c>
      <c r="O4">
        <v>76260</v>
      </c>
      <c r="P4">
        <v>84720</v>
      </c>
      <c r="Q4">
        <v>91500</v>
      </c>
      <c r="R4">
        <v>98280</v>
      </c>
      <c r="S4">
        <v>105060</v>
      </c>
      <c r="T4">
        <v>111840</v>
      </c>
      <c r="U4" t="s">
        <v>11</v>
      </c>
      <c r="AL4">
        <v>36</v>
      </c>
      <c r="AM4" t="s">
        <v>12</v>
      </c>
      <c r="AN4">
        <v>1</v>
      </c>
      <c r="AO4" t="s">
        <v>20</v>
      </c>
      <c r="AP4" t="s">
        <v>14</v>
      </c>
      <c r="AQ4" t="s">
        <v>214</v>
      </c>
      <c r="AR4" t="s">
        <v>20</v>
      </c>
    </row>
    <row r="5" spans="1:44" x14ac:dyDescent="0.55000000000000004">
      <c r="A5" s="16">
        <v>36</v>
      </c>
      <c r="B5" s="16" t="s">
        <v>21</v>
      </c>
      <c r="C5" t="s">
        <v>22</v>
      </c>
      <c r="D5" s="21">
        <v>85300</v>
      </c>
      <c r="E5">
        <v>28450</v>
      </c>
      <c r="F5">
        <v>32500</v>
      </c>
      <c r="G5">
        <v>36550</v>
      </c>
      <c r="H5">
        <v>40600</v>
      </c>
      <c r="I5">
        <v>43850</v>
      </c>
      <c r="J5">
        <v>47100</v>
      </c>
      <c r="K5">
        <v>50350</v>
      </c>
      <c r="L5">
        <v>53600</v>
      </c>
      <c r="M5">
        <v>34140</v>
      </c>
      <c r="N5">
        <v>39000</v>
      </c>
      <c r="O5">
        <v>43860</v>
      </c>
      <c r="P5">
        <v>48720</v>
      </c>
      <c r="Q5">
        <v>52620</v>
      </c>
      <c r="R5">
        <v>56520</v>
      </c>
      <c r="S5">
        <v>60420</v>
      </c>
      <c r="T5">
        <v>64320</v>
      </c>
      <c r="U5" t="s">
        <v>23</v>
      </c>
      <c r="V5">
        <v>26950</v>
      </c>
      <c r="W5">
        <v>30800</v>
      </c>
      <c r="X5">
        <v>34650</v>
      </c>
      <c r="Y5">
        <v>38450</v>
      </c>
      <c r="Z5">
        <v>41550</v>
      </c>
      <c r="AA5">
        <v>44650</v>
      </c>
      <c r="AB5">
        <v>47700</v>
      </c>
      <c r="AC5">
        <v>50800</v>
      </c>
      <c r="AD5">
        <v>32340</v>
      </c>
      <c r="AE5">
        <v>36960</v>
      </c>
      <c r="AF5">
        <v>41580</v>
      </c>
      <c r="AG5">
        <v>46140</v>
      </c>
      <c r="AH5">
        <v>49860</v>
      </c>
      <c r="AI5">
        <v>53580</v>
      </c>
      <c r="AJ5">
        <v>57240</v>
      </c>
      <c r="AK5">
        <v>60960</v>
      </c>
      <c r="AL5">
        <v>36</v>
      </c>
      <c r="AM5" t="s">
        <v>12</v>
      </c>
      <c r="AN5">
        <v>1</v>
      </c>
      <c r="AO5" t="s">
        <v>24</v>
      </c>
      <c r="AP5" t="s">
        <v>14</v>
      </c>
      <c r="AQ5" t="s">
        <v>215</v>
      </c>
      <c r="AR5" t="s">
        <v>24</v>
      </c>
    </row>
    <row r="6" spans="1:44" x14ac:dyDescent="0.55000000000000004">
      <c r="A6" s="16">
        <v>36</v>
      </c>
      <c r="B6" s="16" t="s">
        <v>25</v>
      </c>
      <c r="C6" t="s">
        <v>26</v>
      </c>
      <c r="D6" s="21">
        <v>81400</v>
      </c>
      <c r="E6">
        <v>28450</v>
      </c>
      <c r="F6">
        <v>32500</v>
      </c>
      <c r="G6">
        <v>36550</v>
      </c>
      <c r="H6">
        <v>40600</v>
      </c>
      <c r="I6">
        <v>43850</v>
      </c>
      <c r="J6">
        <v>47100</v>
      </c>
      <c r="K6">
        <v>50350</v>
      </c>
      <c r="L6">
        <v>53600</v>
      </c>
      <c r="M6">
        <v>34140</v>
      </c>
      <c r="N6">
        <v>39000</v>
      </c>
      <c r="O6">
        <v>43860</v>
      </c>
      <c r="P6">
        <v>48720</v>
      </c>
      <c r="Q6">
        <v>52620</v>
      </c>
      <c r="R6">
        <v>56520</v>
      </c>
      <c r="S6">
        <v>60420</v>
      </c>
      <c r="T6">
        <v>64320</v>
      </c>
      <c r="U6" t="s">
        <v>11</v>
      </c>
      <c r="AL6">
        <v>36</v>
      </c>
      <c r="AM6" t="s">
        <v>12</v>
      </c>
      <c r="AN6">
        <v>0</v>
      </c>
      <c r="AO6" t="s">
        <v>27</v>
      </c>
      <c r="AP6" t="s">
        <v>14</v>
      </c>
      <c r="AQ6" t="s">
        <v>216</v>
      </c>
      <c r="AR6" t="s">
        <v>27</v>
      </c>
    </row>
    <row r="7" spans="1:44" x14ac:dyDescent="0.55000000000000004">
      <c r="A7" s="16">
        <v>36</v>
      </c>
      <c r="B7" s="16" t="s">
        <v>28</v>
      </c>
      <c r="C7" t="s">
        <v>29</v>
      </c>
      <c r="D7" s="21">
        <v>87900</v>
      </c>
      <c r="E7">
        <v>30800</v>
      </c>
      <c r="F7">
        <v>35200</v>
      </c>
      <c r="G7">
        <v>39600</v>
      </c>
      <c r="H7">
        <v>43950</v>
      </c>
      <c r="I7">
        <v>47500</v>
      </c>
      <c r="J7">
        <v>51000</v>
      </c>
      <c r="K7">
        <v>54500</v>
      </c>
      <c r="L7">
        <v>58050</v>
      </c>
      <c r="M7">
        <v>36960</v>
      </c>
      <c r="N7">
        <v>42240</v>
      </c>
      <c r="O7">
        <v>47520</v>
      </c>
      <c r="P7">
        <v>52740</v>
      </c>
      <c r="Q7">
        <v>57000</v>
      </c>
      <c r="R7">
        <v>61200</v>
      </c>
      <c r="S7">
        <v>65400</v>
      </c>
      <c r="T7">
        <v>69660</v>
      </c>
      <c r="U7" t="s">
        <v>23</v>
      </c>
      <c r="V7">
        <v>29750</v>
      </c>
      <c r="W7">
        <v>34000</v>
      </c>
      <c r="X7">
        <v>38250</v>
      </c>
      <c r="Y7">
        <v>42450</v>
      </c>
      <c r="Z7">
        <v>45850</v>
      </c>
      <c r="AA7">
        <v>49250</v>
      </c>
      <c r="AB7">
        <v>52650</v>
      </c>
      <c r="AC7">
        <v>56050</v>
      </c>
      <c r="AD7">
        <v>35700</v>
      </c>
      <c r="AE7">
        <v>40800</v>
      </c>
      <c r="AF7">
        <v>45900</v>
      </c>
      <c r="AG7">
        <v>50940</v>
      </c>
      <c r="AH7">
        <v>55020</v>
      </c>
      <c r="AI7">
        <v>59100</v>
      </c>
      <c r="AJ7">
        <v>63180</v>
      </c>
      <c r="AK7">
        <v>67260</v>
      </c>
      <c r="AL7">
        <v>36</v>
      </c>
      <c r="AM7" t="s">
        <v>12</v>
      </c>
      <c r="AN7">
        <v>0</v>
      </c>
      <c r="AO7" t="s">
        <v>30</v>
      </c>
      <c r="AP7" t="s">
        <v>14</v>
      </c>
      <c r="AQ7" t="s">
        <v>217</v>
      </c>
      <c r="AR7" t="s">
        <v>30</v>
      </c>
    </row>
    <row r="8" spans="1:44" x14ac:dyDescent="0.55000000000000004">
      <c r="A8" s="16">
        <v>36</v>
      </c>
      <c r="B8" s="16" t="s">
        <v>31</v>
      </c>
      <c r="C8" t="s">
        <v>32</v>
      </c>
      <c r="D8" s="21">
        <v>76300</v>
      </c>
      <c r="E8">
        <v>28500</v>
      </c>
      <c r="F8">
        <v>32600</v>
      </c>
      <c r="G8">
        <v>36650</v>
      </c>
      <c r="H8">
        <v>40700</v>
      </c>
      <c r="I8">
        <v>44000</v>
      </c>
      <c r="J8">
        <v>47250</v>
      </c>
      <c r="K8">
        <v>50500</v>
      </c>
      <c r="L8">
        <v>53750</v>
      </c>
      <c r="M8">
        <v>34200</v>
      </c>
      <c r="N8">
        <v>39120</v>
      </c>
      <c r="O8">
        <v>43980</v>
      </c>
      <c r="P8">
        <v>48840</v>
      </c>
      <c r="Q8">
        <v>52800</v>
      </c>
      <c r="R8">
        <v>56700</v>
      </c>
      <c r="S8">
        <v>60600</v>
      </c>
      <c r="T8">
        <v>64500</v>
      </c>
      <c r="U8" t="s">
        <v>11</v>
      </c>
      <c r="AL8">
        <v>36</v>
      </c>
      <c r="AM8" t="s">
        <v>12</v>
      </c>
      <c r="AN8">
        <v>0</v>
      </c>
      <c r="AO8" t="s">
        <v>33</v>
      </c>
      <c r="AP8" t="s">
        <v>14</v>
      </c>
      <c r="AQ8" t="s">
        <v>218</v>
      </c>
      <c r="AR8" t="s">
        <v>33</v>
      </c>
    </row>
    <row r="9" spans="1:44" x14ac:dyDescent="0.55000000000000004">
      <c r="A9" s="16">
        <v>36</v>
      </c>
      <c r="B9" s="16" t="s">
        <v>34</v>
      </c>
      <c r="C9" t="s">
        <v>35</v>
      </c>
      <c r="D9" s="21">
        <v>86200</v>
      </c>
      <c r="E9">
        <v>28900</v>
      </c>
      <c r="F9">
        <v>33000</v>
      </c>
      <c r="G9">
        <v>37150</v>
      </c>
      <c r="H9">
        <v>41250</v>
      </c>
      <c r="I9">
        <v>44550</v>
      </c>
      <c r="J9">
        <v>47850</v>
      </c>
      <c r="K9">
        <v>51150</v>
      </c>
      <c r="L9">
        <v>54450</v>
      </c>
      <c r="M9">
        <v>34680</v>
      </c>
      <c r="N9">
        <v>39600</v>
      </c>
      <c r="O9">
        <v>44580</v>
      </c>
      <c r="P9">
        <v>49500</v>
      </c>
      <c r="Q9">
        <v>53460</v>
      </c>
      <c r="R9">
        <v>57420</v>
      </c>
      <c r="S9">
        <v>61380</v>
      </c>
      <c r="T9">
        <v>65340</v>
      </c>
      <c r="U9" t="s">
        <v>11</v>
      </c>
      <c r="AL9">
        <v>36</v>
      </c>
      <c r="AM9" t="s">
        <v>12</v>
      </c>
      <c r="AN9">
        <v>1</v>
      </c>
      <c r="AO9" t="s">
        <v>36</v>
      </c>
      <c r="AP9" t="s">
        <v>14</v>
      </c>
      <c r="AQ9" t="s">
        <v>219</v>
      </c>
      <c r="AR9" t="s">
        <v>36</v>
      </c>
    </row>
    <row r="10" spans="1:44" x14ac:dyDescent="0.55000000000000004">
      <c r="A10" s="16">
        <v>36</v>
      </c>
      <c r="B10" s="16" t="s">
        <v>37</v>
      </c>
      <c r="C10" t="s">
        <v>38</v>
      </c>
      <c r="D10" s="21">
        <v>77500</v>
      </c>
      <c r="E10">
        <v>28450</v>
      </c>
      <c r="F10">
        <v>32500</v>
      </c>
      <c r="G10">
        <v>36550</v>
      </c>
      <c r="H10">
        <v>40600</v>
      </c>
      <c r="I10">
        <v>43850</v>
      </c>
      <c r="J10">
        <v>47100</v>
      </c>
      <c r="K10">
        <v>50350</v>
      </c>
      <c r="L10">
        <v>53600</v>
      </c>
      <c r="M10">
        <v>34140</v>
      </c>
      <c r="N10">
        <v>39000</v>
      </c>
      <c r="O10">
        <v>43860</v>
      </c>
      <c r="P10">
        <v>48720</v>
      </c>
      <c r="Q10">
        <v>52620</v>
      </c>
      <c r="R10">
        <v>56520</v>
      </c>
      <c r="S10">
        <v>60420</v>
      </c>
      <c r="T10">
        <v>64320</v>
      </c>
      <c r="U10" t="s">
        <v>11</v>
      </c>
      <c r="AL10">
        <v>36</v>
      </c>
      <c r="AM10" t="s">
        <v>12</v>
      </c>
      <c r="AN10">
        <v>0</v>
      </c>
      <c r="AO10" t="s">
        <v>39</v>
      </c>
      <c r="AP10" t="s">
        <v>14</v>
      </c>
      <c r="AQ10" t="s">
        <v>220</v>
      </c>
      <c r="AR10" t="s">
        <v>39</v>
      </c>
    </row>
    <row r="11" spans="1:44" x14ac:dyDescent="0.55000000000000004">
      <c r="A11" s="16">
        <v>36</v>
      </c>
      <c r="B11" s="16" t="s">
        <v>40</v>
      </c>
      <c r="C11" t="s">
        <v>41</v>
      </c>
      <c r="D11" s="21">
        <v>89900</v>
      </c>
      <c r="E11">
        <v>29750</v>
      </c>
      <c r="F11">
        <v>34000</v>
      </c>
      <c r="G11">
        <v>38250</v>
      </c>
      <c r="H11">
        <v>42500</v>
      </c>
      <c r="I11">
        <v>45900</v>
      </c>
      <c r="J11">
        <v>49300</v>
      </c>
      <c r="K11">
        <v>52700</v>
      </c>
      <c r="L11">
        <v>56100</v>
      </c>
      <c r="M11">
        <v>35700</v>
      </c>
      <c r="N11">
        <v>40800</v>
      </c>
      <c r="O11">
        <v>45900</v>
      </c>
      <c r="P11">
        <v>51000</v>
      </c>
      <c r="Q11">
        <v>55080</v>
      </c>
      <c r="R11">
        <v>59160</v>
      </c>
      <c r="S11">
        <v>63240</v>
      </c>
      <c r="T11">
        <v>67320</v>
      </c>
      <c r="U11" t="s">
        <v>11</v>
      </c>
      <c r="AL11">
        <v>36</v>
      </c>
      <c r="AM11" t="s">
        <v>12</v>
      </c>
      <c r="AN11">
        <v>0</v>
      </c>
      <c r="AO11" t="s">
        <v>42</v>
      </c>
      <c r="AP11" t="s">
        <v>14</v>
      </c>
      <c r="AQ11" t="s">
        <v>221</v>
      </c>
      <c r="AR11" t="s">
        <v>42</v>
      </c>
    </row>
    <row r="12" spans="1:44" x14ac:dyDescent="0.55000000000000004">
      <c r="A12" s="16">
        <v>36</v>
      </c>
      <c r="B12" s="16" t="s">
        <v>43</v>
      </c>
      <c r="C12" t="s">
        <v>44</v>
      </c>
      <c r="D12" s="21">
        <v>103000</v>
      </c>
      <c r="E12">
        <v>32900</v>
      </c>
      <c r="F12">
        <v>37600</v>
      </c>
      <c r="G12">
        <v>42300</v>
      </c>
      <c r="H12">
        <v>46950</v>
      </c>
      <c r="I12">
        <v>50750</v>
      </c>
      <c r="J12">
        <v>54500</v>
      </c>
      <c r="K12">
        <v>58250</v>
      </c>
      <c r="L12">
        <v>62000</v>
      </c>
      <c r="M12">
        <v>39480</v>
      </c>
      <c r="N12">
        <v>45120</v>
      </c>
      <c r="O12">
        <v>50760</v>
      </c>
      <c r="P12">
        <v>56340</v>
      </c>
      <c r="Q12">
        <v>60900</v>
      </c>
      <c r="R12">
        <v>65400</v>
      </c>
      <c r="S12">
        <v>69900</v>
      </c>
      <c r="T12">
        <v>74400</v>
      </c>
      <c r="U12" t="s">
        <v>11</v>
      </c>
      <c r="AL12">
        <v>36</v>
      </c>
      <c r="AM12" t="s">
        <v>12</v>
      </c>
      <c r="AN12">
        <v>0</v>
      </c>
      <c r="AO12" t="s">
        <v>45</v>
      </c>
      <c r="AP12" t="s">
        <v>14</v>
      </c>
      <c r="AQ12" t="s">
        <v>222</v>
      </c>
      <c r="AR12" t="s">
        <v>45</v>
      </c>
    </row>
    <row r="13" spans="1:44" x14ac:dyDescent="0.55000000000000004">
      <c r="A13" s="16">
        <v>36</v>
      </c>
      <c r="B13" s="16" t="s">
        <v>46</v>
      </c>
      <c r="C13" t="s">
        <v>47</v>
      </c>
      <c r="D13" s="21">
        <v>85300</v>
      </c>
      <c r="E13">
        <v>28950</v>
      </c>
      <c r="F13">
        <v>33050</v>
      </c>
      <c r="G13">
        <v>37200</v>
      </c>
      <c r="H13">
        <v>41300</v>
      </c>
      <c r="I13">
        <v>44650</v>
      </c>
      <c r="J13">
        <v>47950</v>
      </c>
      <c r="K13">
        <v>51250</v>
      </c>
      <c r="L13">
        <v>54550</v>
      </c>
      <c r="M13">
        <v>34740</v>
      </c>
      <c r="N13">
        <v>39660</v>
      </c>
      <c r="O13">
        <v>44640</v>
      </c>
      <c r="P13">
        <v>49560</v>
      </c>
      <c r="Q13">
        <v>53580</v>
      </c>
      <c r="R13">
        <v>57540</v>
      </c>
      <c r="S13">
        <v>61500</v>
      </c>
      <c r="T13">
        <v>65460</v>
      </c>
      <c r="U13" t="s">
        <v>11</v>
      </c>
      <c r="AL13">
        <v>36</v>
      </c>
      <c r="AM13" t="s">
        <v>12</v>
      </c>
      <c r="AN13">
        <v>0</v>
      </c>
      <c r="AO13" t="s">
        <v>48</v>
      </c>
      <c r="AP13" t="s">
        <v>14</v>
      </c>
      <c r="AQ13" t="s">
        <v>223</v>
      </c>
      <c r="AR13" t="s">
        <v>48</v>
      </c>
    </row>
    <row r="14" spans="1:44" x14ac:dyDescent="0.55000000000000004">
      <c r="A14" s="16">
        <v>36</v>
      </c>
      <c r="B14" s="16" t="s">
        <v>49</v>
      </c>
      <c r="C14" t="s">
        <v>50</v>
      </c>
      <c r="D14" s="21">
        <v>78300</v>
      </c>
      <c r="E14">
        <v>28450</v>
      </c>
      <c r="F14">
        <v>32500</v>
      </c>
      <c r="G14">
        <v>36550</v>
      </c>
      <c r="H14">
        <v>40600</v>
      </c>
      <c r="I14">
        <v>43850</v>
      </c>
      <c r="J14">
        <v>47100</v>
      </c>
      <c r="K14">
        <v>50350</v>
      </c>
      <c r="L14">
        <v>53600</v>
      </c>
      <c r="M14">
        <v>34140</v>
      </c>
      <c r="N14">
        <v>39000</v>
      </c>
      <c r="O14">
        <v>43860</v>
      </c>
      <c r="P14">
        <v>48720</v>
      </c>
      <c r="Q14">
        <v>52620</v>
      </c>
      <c r="R14">
        <v>56520</v>
      </c>
      <c r="S14">
        <v>60420</v>
      </c>
      <c r="T14">
        <v>64320</v>
      </c>
      <c r="U14" t="s">
        <v>11</v>
      </c>
      <c r="AL14">
        <v>36</v>
      </c>
      <c r="AM14" t="s">
        <v>12</v>
      </c>
      <c r="AN14">
        <v>0</v>
      </c>
      <c r="AO14" t="s">
        <v>51</v>
      </c>
      <c r="AP14" t="s">
        <v>14</v>
      </c>
      <c r="AQ14" t="s">
        <v>224</v>
      </c>
      <c r="AR14" t="s">
        <v>51</v>
      </c>
    </row>
    <row r="15" spans="1:44" x14ac:dyDescent="0.55000000000000004">
      <c r="A15" s="16">
        <v>36</v>
      </c>
      <c r="B15" s="16" t="s">
        <v>225</v>
      </c>
      <c r="C15" t="s">
        <v>226</v>
      </c>
      <c r="D15" s="21">
        <v>119600</v>
      </c>
      <c r="E15">
        <v>41650</v>
      </c>
      <c r="F15">
        <v>47600</v>
      </c>
      <c r="G15">
        <v>53550</v>
      </c>
      <c r="H15">
        <v>59500</v>
      </c>
      <c r="I15">
        <v>64300</v>
      </c>
      <c r="J15">
        <v>69050</v>
      </c>
      <c r="K15">
        <v>73800</v>
      </c>
      <c r="L15">
        <v>78550</v>
      </c>
      <c r="M15">
        <v>49980</v>
      </c>
      <c r="N15">
        <v>57120</v>
      </c>
      <c r="O15">
        <v>64260</v>
      </c>
      <c r="P15">
        <v>71400</v>
      </c>
      <c r="Q15">
        <v>77160</v>
      </c>
      <c r="R15">
        <v>82860</v>
      </c>
      <c r="S15">
        <v>88560</v>
      </c>
      <c r="T15">
        <v>94260</v>
      </c>
      <c r="U15" t="s">
        <v>11</v>
      </c>
      <c r="AL15">
        <v>36</v>
      </c>
      <c r="AM15" t="s">
        <v>12</v>
      </c>
      <c r="AN15">
        <v>1</v>
      </c>
      <c r="AO15" t="s">
        <v>52</v>
      </c>
      <c r="AP15" t="s">
        <v>14</v>
      </c>
      <c r="AQ15" t="s">
        <v>227</v>
      </c>
      <c r="AR15" t="s">
        <v>52</v>
      </c>
    </row>
    <row r="16" spans="1:44" x14ac:dyDescent="0.55000000000000004">
      <c r="A16" s="16">
        <v>36</v>
      </c>
      <c r="B16" s="16" t="s">
        <v>53</v>
      </c>
      <c r="C16" t="s">
        <v>54</v>
      </c>
      <c r="D16" s="21">
        <v>93900</v>
      </c>
      <c r="E16">
        <v>32500</v>
      </c>
      <c r="F16">
        <v>37150</v>
      </c>
      <c r="G16">
        <v>41800</v>
      </c>
      <c r="H16">
        <v>46400</v>
      </c>
      <c r="I16">
        <v>50150</v>
      </c>
      <c r="J16">
        <v>53850</v>
      </c>
      <c r="K16">
        <v>57550</v>
      </c>
      <c r="L16">
        <v>61250</v>
      </c>
      <c r="M16">
        <v>39000</v>
      </c>
      <c r="N16">
        <v>44580</v>
      </c>
      <c r="O16">
        <v>50160</v>
      </c>
      <c r="P16">
        <v>55680</v>
      </c>
      <c r="Q16">
        <v>60180</v>
      </c>
      <c r="R16">
        <v>64620</v>
      </c>
      <c r="S16">
        <v>69060</v>
      </c>
      <c r="T16">
        <v>73500</v>
      </c>
      <c r="U16" t="s">
        <v>11</v>
      </c>
      <c r="AL16">
        <v>36</v>
      </c>
      <c r="AM16" t="s">
        <v>12</v>
      </c>
      <c r="AN16">
        <v>1</v>
      </c>
      <c r="AO16" t="s">
        <v>55</v>
      </c>
      <c r="AP16" t="s">
        <v>14</v>
      </c>
      <c r="AQ16" t="s">
        <v>228</v>
      </c>
      <c r="AR16" t="s">
        <v>55</v>
      </c>
    </row>
    <row r="17" spans="1:44" x14ac:dyDescent="0.55000000000000004">
      <c r="A17" s="16">
        <v>36</v>
      </c>
      <c r="B17" s="16" t="s">
        <v>56</v>
      </c>
      <c r="C17" t="s">
        <v>57</v>
      </c>
      <c r="D17" s="21">
        <v>80100</v>
      </c>
      <c r="E17">
        <v>28450</v>
      </c>
      <c r="F17">
        <v>32500</v>
      </c>
      <c r="G17">
        <v>36550</v>
      </c>
      <c r="H17">
        <v>40600</v>
      </c>
      <c r="I17">
        <v>43850</v>
      </c>
      <c r="J17">
        <v>47100</v>
      </c>
      <c r="K17">
        <v>50350</v>
      </c>
      <c r="L17">
        <v>53600</v>
      </c>
      <c r="M17">
        <v>34140</v>
      </c>
      <c r="N17">
        <v>39000</v>
      </c>
      <c r="O17">
        <v>43860</v>
      </c>
      <c r="P17">
        <v>48720</v>
      </c>
      <c r="Q17">
        <v>52620</v>
      </c>
      <c r="R17">
        <v>56520</v>
      </c>
      <c r="S17">
        <v>60420</v>
      </c>
      <c r="T17">
        <v>64320</v>
      </c>
      <c r="U17" t="s">
        <v>11</v>
      </c>
      <c r="AL17">
        <v>36</v>
      </c>
      <c r="AM17" t="s">
        <v>12</v>
      </c>
      <c r="AN17">
        <v>0</v>
      </c>
      <c r="AO17" t="s">
        <v>58</v>
      </c>
      <c r="AP17" t="s">
        <v>14</v>
      </c>
      <c r="AQ17" t="s">
        <v>229</v>
      </c>
      <c r="AR17" t="s">
        <v>58</v>
      </c>
    </row>
    <row r="18" spans="1:44" x14ac:dyDescent="0.55000000000000004">
      <c r="A18" s="16">
        <v>36</v>
      </c>
      <c r="B18" s="16" t="s">
        <v>59</v>
      </c>
      <c r="C18" t="s">
        <v>60</v>
      </c>
      <c r="D18" s="21">
        <v>76200</v>
      </c>
      <c r="E18">
        <v>28450</v>
      </c>
      <c r="F18">
        <v>32500</v>
      </c>
      <c r="G18">
        <v>36550</v>
      </c>
      <c r="H18">
        <v>40600</v>
      </c>
      <c r="I18">
        <v>43850</v>
      </c>
      <c r="J18">
        <v>47100</v>
      </c>
      <c r="K18">
        <v>50350</v>
      </c>
      <c r="L18">
        <v>53600</v>
      </c>
      <c r="M18">
        <v>34140</v>
      </c>
      <c r="N18">
        <v>39000</v>
      </c>
      <c r="O18">
        <v>43860</v>
      </c>
      <c r="P18">
        <v>48720</v>
      </c>
      <c r="Q18">
        <v>52620</v>
      </c>
      <c r="R18">
        <v>56520</v>
      </c>
      <c r="S18">
        <v>60420</v>
      </c>
      <c r="T18">
        <v>64320</v>
      </c>
      <c r="U18" t="s">
        <v>11</v>
      </c>
      <c r="AL18">
        <v>36</v>
      </c>
      <c r="AM18" t="s">
        <v>12</v>
      </c>
      <c r="AN18">
        <v>0</v>
      </c>
      <c r="AO18" t="s">
        <v>61</v>
      </c>
      <c r="AP18" t="s">
        <v>14</v>
      </c>
      <c r="AQ18" t="s">
        <v>230</v>
      </c>
      <c r="AR18" t="s">
        <v>61</v>
      </c>
    </row>
    <row r="19" spans="1:44" x14ac:dyDescent="0.55000000000000004">
      <c r="A19" s="16">
        <v>36</v>
      </c>
      <c r="B19" s="16" t="s">
        <v>62</v>
      </c>
      <c r="C19" t="s">
        <v>63</v>
      </c>
      <c r="D19" s="21">
        <v>77600</v>
      </c>
      <c r="E19">
        <v>28450</v>
      </c>
      <c r="F19">
        <v>32500</v>
      </c>
      <c r="G19">
        <v>36550</v>
      </c>
      <c r="H19">
        <v>40600</v>
      </c>
      <c r="I19">
        <v>43850</v>
      </c>
      <c r="J19">
        <v>47100</v>
      </c>
      <c r="K19">
        <v>50350</v>
      </c>
      <c r="L19">
        <v>53600</v>
      </c>
      <c r="M19">
        <v>34140</v>
      </c>
      <c r="N19">
        <v>39000</v>
      </c>
      <c r="O19">
        <v>43860</v>
      </c>
      <c r="P19">
        <v>48720</v>
      </c>
      <c r="Q19">
        <v>52620</v>
      </c>
      <c r="R19">
        <v>56520</v>
      </c>
      <c r="S19">
        <v>60420</v>
      </c>
      <c r="T19">
        <v>64320</v>
      </c>
      <c r="U19" t="s">
        <v>11</v>
      </c>
      <c r="AL19">
        <v>36</v>
      </c>
      <c r="AM19" t="s">
        <v>12</v>
      </c>
      <c r="AN19">
        <v>0</v>
      </c>
      <c r="AO19" t="s">
        <v>64</v>
      </c>
      <c r="AP19" t="s">
        <v>14</v>
      </c>
      <c r="AQ19" t="s">
        <v>231</v>
      </c>
      <c r="AR19" t="s">
        <v>64</v>
      </c>
    </row>
    <row r="20" spans="1:44" x14ac:dyDescent="0.55000000000000004">
      <c r="A20" s="16">
        <v>36</v>
      </c>
      <c r="B20" s="16" t="s">
        <v>65</v>
      </c>
      <c r="C20" t="s">
        <v>66</v>
      </c>
      <c r="D20" s="21">
        <v>89800</v>
      </c>
      <c r="E20">
        <v>31450</v>
      </c>
      <c r="F20">
        <v>35950</v>
      </c>
      <c r="G20">
        <v>40450</v>
      </c>
      <c r="H20">
        <v>44900</v>
      </c>
      <c r="I20">
        <v>48500</v>
      </c>
      <c r="J20">
        <v>52100</v>
      </c>
      <c r="K20">
        <v>55700</v>
      </c>
      <c r="L20">
        <v>59300</v>
      </c>
      <c r="M20">
        <v>37740</v>
      </c>
      <c r="N20">
        <v>43140</v>
      </c>
      <c r="O20">
        <v>48540</v>
      </c>
      <c r="P20">
        <v>53880</v>
      </c>
      <c r="Q20">
        <v>58200</v>
      </c>
      <c r="R20">
        <v>62520</v>
      </c>
      <c r="S20">
        <v>66840</v>
      </c>
      <c r="T20">
        <v>71160</v>
      </c>
      <c r="U20" t="s">
        <v>23</v>
      </c>
      <c r="V20">
        <v>31550</v>
      </c>
      <c r="W20">
        <v>36050</v>
      </c>
      <c r="X20">
        <v>40550</v>
      </c>
      <c r="Y20">
        <v>45050</v>
      </c>
      <c r="Z20">
        <v>48700</v>
      </c>
      <c r="AA20">
        <v>52300</v>
      </c>
      <c r="AB20">
        <v>55900</v>
      </c>
      <c r="AC20">
        <v>59500</v>
      </c>
      <c r="AD20">
        <v>37860</v>
      </c>
      <c r="AE20">
        <v>43260</v>
      </c>
      <c r="AF20">
        <v>48660</v>
      </c>
      <c r="AG20">
        <v>54060</v>
      </c>
      <c r="AH20">
        <v>58440</v>
      </c>
      <c r="AI20">
        <v>62760</v>
      </c>
      <c r="AJ20">
        <v>67080</v>
      </c>
      <c r="AK20">
        <v>71400</v>
      </c>
      <c r="AL20">
        <v>36</v>
      </c>
      <c r="AM20" t="s">
        <v>12</v>
      </c>
      <c r="AN20">
        <v>0</v>
      </c>
      <c r="AO20" t="s">
        <v>67</v>
      </c>
      <c r="AP20" t="s">
        <v>14</v>
      </c>
      <c r="AQ20" t="s">
        <v>232</v>
      </c>
      <c r="AR20" t="s">
        <v>67</v>
      </c>
    </row>
    <row r="21" spans="1:44" x14ac:dyDescent="0.55000000000000004">
      <c r="A21" s="16">
        <v>36</v>
      </c>
      <c r="B21" s="16" t="s">
        <v>68</v>
      </c>
      <c r="C21" t="s">
        <v>69</v>
      </c>
      <c r="D21" s="21">
        <v>93300</v>
      </c>
      <c r="E21">
        <v>29300</v>
      </c>
      <c r="F21">
        <v>33450</v>
      </c>
      <c r="G21">
        <v>37650</v>
      </c>
      <c r="H21">
        <v>41800</v>
      </c>
      <c r="I21">
        <v>45150</v>
      </c>
      <c r="J21">
        <v>48500</v>
      </c>
      <c r="K21">
        <v>51850</v>
      </c>
      <c r="L21">
        <v>55200</v>
      </c>
      <c r="M21">
        <v>35160</v>
      </c>
      <c r="N21">
        <v>40140</v>
      </c>
      <c r="O21">
        <v>45180</v>
      </c>
      <c r="P21">
        <v>50160</v>
      </c>
      <c r="Q21">
        <v>54180</v>
      </c>
      <c r="R21">
        <v>58200</v>
      </c>
      <c r="S21">
        <v>62220</v>
      </c>
      <c r="T21">
        <v>66240</v>
      </c>
      <c r="U21" t="s">
        <v>11</v>
      </c>
      <c r="AL21">
        <v>36</v>
      </c>
      <c r="AM21" t="s">
        <v>12</v>
      </c>
      <c r="AN21">
        <v>0</v>
      </c>
      <c r="AO21" t="s">
        <v>70</v>
      </c>
      <c r="AP21" t="s">
        <v>14</v>
      </c>
      <c r="AQ21" t="s">
        <v>233</v>
      </c>
      <c r="AR21" t="s">
        <v>70</v>
      </c>
    </row>
    <row r="22" spans="1:44" x14ac:dyDescent="0.55000000000000004">
      <c r="A22" s="16">
        <v>36</v>
      </c>
      <c r="B22" s="16" t="s">
        <v>71</v>
      </c>
      <c r="C22" t="s">
        <v>72</v>
      </c>
      <c r="D22" s="21">
        <v>86600</v>
      </c>
      <c r="E22">
        <v>29350</v>
      </c>
      <c r="F22">
        <v>33550</v>
      </c>
      <c r="G22">
        <v>37750</v>
      </c>
      <c r="H22">
        <v>41900</v>
      </c>
      <c r="I22">
        <v>45300</v>
      </c>
      <c r="J22">
        <v>48650</v>
      </c>
      <c r="K22">
        <v>52000</v>
      </c>
      <c r="L22">
        <v>55350</v>
      </c>
      <c r="M22">
        <v>35220</v>
      </c>
      <c r="N22">
        <v>40260</v>
      </c>
      <c r="O22">
        <v>45300</v>
      </c>
      <c r="P22">
        <v>50280</v>
      </c>
      <c r="Q22">
        <v>54360</v>
      </c>
      <c r="R22">
        <v>58380</v>
      </c>
      <c r="S22">
        <v>62400</v>
      </c>
      <c r="T22">
        <v>66420</v>
      </c>
      <c r="U22" t="s">
        <v>11</v>
      </c>
      <c r="AL22">
        <v>36</v>
      </c>
      <c r="AM22" t="s">
        <v>12</v>
      </c>
      <c r="AN22">
        <v>0</v>
      </c>
      <c r="AO22" t="s">
        <v>73</v>
      </c>
      <c r="AP22" t="s">
        <v>14</v>
      </c>
      <c r="AQ22" t="s">
        <v>234</v>
      </c>
      <c r="AR22" t="s">
        <v>73</v>
      </c>
    </row>
    <row r="23" spans="1:44" x14ac:dyDescent="0.55000000000000004">
      <c r="A23" s="16">
        <v>36</v>
      </c>
      <c r="B23" s="16" t="s">
        <v>74</v>
      </c>
      <c r="C23" t="s">
        <v>75</v>
      </c>
      <c r="D23" s="21">
        <v>85200</v>
      </c>
      <c r="E23">
        <v>29850</v>
      </c>
      <c r="F23">
        <v>34100</v>
      </c>
      <c r="G23">
        <v>38350</v>
      </c>
      <c r="H23">
        <v>42600</v>
      </c>
      <c r="I23">
        <v>46050</v>
      </c>
      <c r="J23">
        <v>49450</v>
      </c>
      <c r="K23">
        <v>52850</v>
      </c>
      <c r="L23">
        <v>56250</v>
      </c>
      <c r="M23">
        <v>35820</v>
      </c>
      <c r="N23">
        <v>40920</v>
      </c>
      <c r="O23">
        <v>46020</v>
      </c>
      <c r="P23">
        <v>51120</v>
      </c>
      <c r="Q23">
        <v>55260</v>
      </c>
      <c r="R23">
        <v>59340</v>
      </c>
      <c r="S23">
        <v>63420</v>
      </c>
      <c r="T23">
        <v>67500</v>
      </c>
      <c r="U23" t="s">
        <v>23</v>
      </c>
      <c r="V23">
        <v>28850</v>
      </c>
      <c r="W23">
        <v>33000</v>
      </c>
      <c r="X23">
        <v>37100</v>
      </c>
      <c r="Y23">
        <v>41200</v>
      </c>
      <c r="Z23">
        <v>44500</v>
      </c>
      <c r="AA23">
        <v>47800</v>
      </c>
      <c r="AB23">
        <v>51100</v>
      </c>
      <c r="AC23">
        <v>54400</v>
      </c>
      <c r="AD23">
        <v>34620</v>
      </c>
      <c r="AE23">
        <v>39600</v>
      </c>
      <c r="AF23">
        <v>44520</v>
      </c>
      <c r="AG23">
        <v>49440</v>
      </c>
      <c r="AH23">
        <v>53400</v>
      </c>
      <c r="AI23">
        <v>57360</v>
      </c>
      <c r="AJ23">
        <v>61320</v>
      </c>
      <c r="AK23">
        <v>65280</v>
      </c>
      <c r="AL23">
        <v>36</v>
      </c>
      <c r="AM23" t="s">
        <v>12</v>
      </c>
      <c r="AN23">
        <v>1</v>
      </c>
      <c r="AO23" t="s">
        <v>76</v>
      </c>
      <c r="AP23" t="s">
        <v>14</v>
      </c>
      <c r="AQ23" t="s">
        <v>235</v>
      </c>
      <c r="AR23" t="s">
        <v>76</v>
      </c>
    </row>
    <row r="24" spans="1:44" x14ac:dyDescent="0.55000000000000004">
      <c r="A24" s="16">
        <v>36</v>
      </c>
      <c r="B24" s="16" t="s">
        <v>77</v>
      </c>
      <c r="C24" t="s">
        <v>78</v>
      </c>
      <c r="D24" s="21">
        <v>81500</v>
      </c>
      <c r="E24">
        <v>28450</v>
      </c>
      <c r="F24">
        <v>32500</v>
      </c>
      <c r="G24">
        <v>36550</v>
      </c>
      <c r="H24">
        <v>40600</v>
      </c>
      <c r="I24">
        <v>43850</v>
      </c>
      <c r="J24">
        <v>47100</v>
      </c>
      <c r="K24">
        <v>50350</v>
      </c>
      <c r="L24">
        <v>53600</v>
      </c>
      <c r="M24">
        <v>34140</v>
      </c>
      <c r="N24">
        <v>39000</v>
      </c>
      <c r="O24">
        <v>43860</v>
      </c>
      <c r="P24">
        <v>48720</v>
      </c>
      <c r="Q24">
        <v>52620</v>
      </c>
      <c r="R24">
        <v>56520</v>
      </c>
      <c r="S24">
        <v>60420</v>
      </c>
      <c r="T24">
        <v>64320</v>
      </c>
      <c r="U24" t="s">
        <v>11</v>
      </c>
      <c r="AL24">
        <v>36</v>
      </c>
      <c r="AM24" t="s">
        <v>12</v>
      </c>
      <c r="AN24">
        <v>1</v>
      </c>
      <c r="AO24" t="s">
        <v>79</v>
      </c>
      <c r="AP24" t="s">
        <v>14</v>
      </c>
      <c r="AQ24" t="s">
        <v>236</v>
      </c>
      <c r="AR24" t="s">
        <v>79</v>
      </c>
    </row>
    <row r="25" spans="1:44" x14ac:dyDescent="0.55000000000000004">
      <c r="A25" s="16">
        <v>36</v>
      </c>
      <c r="B25" s="16" t="s">
        <v>18</v>
      </c>
      <c r="C25" t="s">
        <v>19</v>
      </c>
      <c r="D25" s="21">
        <v>94400</v>
      </c>
      <c r="E25">
        <v>49450</v>
      </c>
      <c r="F25">
        <v>56500</v>
      </c>
      <c r="G25">
        <v>63550</v>
      </c>
      <c r="H25">
        <v>70600</v>
      </c>
      <c r="I25">
        <v>76250</v>
      </c>
      <c r="J25">
        <v>81900</v>
      </c>
      <c r="K25">
        <v>87550</v>
      </c>
      <c r="L25">
        <v>93200</v>
      </c>
      <c r="M25">
        <v>59340</v>
      </c>
      <c r="N25">
        <v>67800</v>
      </c>
      <c r="O25">
        <v>76260</v>
      </c>
      <c r="P25">
        <v>84720</v>
      </c>
      <c r="Q25">
        <v>91500</v>
      </c>
      <c r="R25">
        <v>98280</v>
      </c>
      <c r="S25">
        <v>105060</v>
      </c>
      <c r="T25">
        <v>111840</v>
      </c>
      <c r="U25" t="s">
        <v>11</v>
      </c>
      <c r="AL25">
        <v>36</v>
      </c>
      <c r="AM25" t="s">
        <v>12</v>
      </c>
      <c r="AN25">
        <v>1</v>
      </c>
      <c r="AO25" t="s">
        <v>80</v>
      </c>
      <c r="AP25" t="s">
        <v>14</v>
      </c>
      <c r="AQ25" t="s">
        <v>237</v>
      </c>
      <c r="AR25" t="s">
        <v>80</v>
      </c>
    </row>
    <row r="26" spans="1:44" x14ac:dyDescent="0.55000000000000004">
      <c r="A26" s="16">
        <v>36</v>
      </c>
      <c r="B26" s="16" t="s">
        <v>81</v>
      </c>
      <c r="C26" t="s">
        <v>82</v>
      </c>
      <c r="D26" s="21">
        <v>76900</v>
      </c>
      <c r="E26">
        <v>28450</v>
      </c>
      <c r="F26">
        <v>32500</v>
      </c>
      <c r="G26">
        <v>36550</v>
      </c>
      <c r="H26">
        <v>40600</v>
      </c>
      <c r="I26">
        <v>43850</v>
      </c>
      <c r="J26">
        <v>47100</v>
      </c>
      <c r="K26">
        <v>50350</v>
      </c>
      <c r="L26">
        <v>53600</v>
      </c>
      <c r="M26">
        <v>34140</v>
      </c>
      <c r="N26">
        <v>39000</v>
      </c>
      <c r="O26">
        <v>43860</v>
      </c>
      <c r="P26">
        <v>48720</v>
      </c>
      <c r="Q26">
        <v>52620</v>
      </c>
      <c r="R26">
        <v>56520</v>
      </c>
      <c r="S26">
        <v>60420</v>
      </c>
      <c r="T26">
        <v>64320</v>
      </c>
      <c r="U26" t="s">
        <v>11</v>
      </c>
      <c r="AL26">
        <v>36</v>
      </c>
      <c r="AM26" t="s">
        <v>12</v>
      </c>
      <c r="AN26">
        <v>0</v>
      </c>
      <c r="AO26" t="s">
        <v>83</v>
      </c>
      <c r="AP26" t="s">
        <v>14</v>
      </c>
      <c r="AQ26" t="s">
        <v>238</v>
      </c>
      <c r="AR26" t="s">
        <v>83</v>
      </c>
    </row>
    <row r="27" spans="1:44" x14ac:dyDescent="0.55000000000000004">
      <c r="A27" s="16">
        <v>36</v>
      </c>
      <c r="B27" s="16" t="s">
        <v>84</v>
      </c>
      <c r="C27" t="s">
        <v>85</v>
      </c>
      <c r="D27" s="21">
        <v>97600</v>
      </c>
      <c r="E27">
        <v>33250</v>
      </c>
      <c r="F27">
        <v>38000</v>
      </c>
      <c r="G27">
        <v>42750</v>
      </c>
      <c r="H27">
        <v>47500</v>
      </c>
      <c r="I27">
        <v>51300</v>
      </c>
      <c r="J27">
        <v>55100</v>
      </c>
      <c r="K27">
        <v>58900</v>
      </c>
      <c r="L27">
        <v>62700</v>
      </c>
      <c r="M27">
        <v>39900</v>
      </c>
      <c r="N27">
        <v>45600</v>
      </c>
      <c r="O27">
        <v>51300</v>
      </c>
      <c r="P27">
        <v>57000</v>
      </c>
      <c r="Q27">
        <v>61560</v>
      </c>
      <c r="R27">
        <v>66120</v>
      </c>
      <c r="S27">
        <v>70680</v>
      </c>
      <c r="T27">
        <v>75240</v>
      </c>
      <c r="U27" t="s">
        <v>23</v>
      </c>
      <c r="V27">
        <v>32350</v>
      </c>
      <c r="W27">
        <v>37000</v>
      </c>
      <c r="X27">
        <v>41600</v>
      </c>
      <c r="Y27">
        <v>46200</v>
      </c>
      <c r="Z27">
        <v>49900</v>
      </c>
      <c r="AA27">
        <v>53600</v>
      </c>
      <c r="AB27">
        <v>57300</v>
      </c>
      <c r="AC27">
        <v>61000</v>
      </c>
      <c r="AD27">
        <v>38820</v>
      </c>
      <c r="AE27">
        <v>44400</v>
      </c>
      <c r="AF27">
        <v>49920</v>
      </c>
      <c r="AG27">
        <v>55440</v>
      </c>
      <c r="AH27">
        <v>59880</v>
      </c>
      <c r="AI27">
        <v>64320</v>
      </c>
      <c r="AJ27">
        <v>68760</v>
      </c>
      <c r="AK27">
        <v>73200</v>
      </c>
      <c r="AL27">
        <v>36</v>
      </c>
      <c r="AM27" t="s">
        <v>12</v>
      </c>
      <c r="AN27">
        <v>1</v>
      </c>
      <c r="AO27" t="s">
        <v>86</v>
      </c>
      <c r="AP27" t="s">
        <v>14</v>
      </c>
      <c r="AQ27" t="s">
        <v>239</v>
      </c>
      <c r="AR27" t="s">
        <v>86</v>
      </c>
    </row>
    <row r="28" spans="1:44" x14ac:dyDescent="0.55000000000000004">
      <c r="A28" s="16">
        <v>36</v>
      </c>
      <c r="B28" s="16" t="s">
        <v>87</v>
      </c>
      <c r="C28" t="s">
        <v>88</v>
      </c>
      <c r="D28" s="21">
        <v>93300</v>
      </c>
      <c r="E28">
        <v>32700</v>
      </c>
      <c r="F28">
        <v>37350</v>
      </c>
      <c r="G28">
        <v>42000</v>
      </c>
      <c r="H28">
        <v>46650</v>
      </c>
      <c r="I28">
        <v>50400</v>
      </c>
      <c r="J28">
        <v>54150</v>
      </c>
      <c r="K28">
        <v>57850</v>
      </c>
      <c r="L28">
        <v>61600</v>
      </c>
      <c r="M28">
        <v>39240</v>
      </c>
      <c r="N28">
        <v>44820</v>
      </c>
      <c r="O28">
        <v>50400</v>
      </c>
      <c r="P28">
        <v>55980</v>
      </c>
      <c r="Q28">
        <v>60480</v>
      </c>
      <c r="R28">
        <v>64980</v>
      </c>
      <c r="S28">
        <v>69420</v>
      </c>
      <c r="T28">
        <v>73920</v>
      </c>
      <c r="U28" t="s">
        <v>23</v>
      </c>
      <c r="V28">
        <v>31900</v>
      </c>
      <c r="W28">
        <v>36450</v>
      </c>
      <c r="X28">
        <v>41000</v>
      </c>
      <c r="Y28">
        <v>45550</v>
      </c>
      <c r="Z28">
        <v>49200</v>
      </c>
      <c r="AA28">
        <v>52850</v>
      </c>
      <c r="AB28">
        <v>56500</v>
      </c>
      <c r="AC28">
        <v>60150</v>
      </c>
      <c r="AD28">
        <v>38280</v>
      </c>
      <c r="AE28">
        <v>43740</v>
      </c>
      <c r="AF28">
        <v>49200</v>
      </c>
      <c r="AG28">
        <v>54660</v>
      </c>
      <c r="AH28">
        <v>59040</v>
      </c>
      <c r="AI28">
        <v>63420</v>
      </c>
      <c r="AJ28">
        <v>67800</v>
      </c>
      <c r="AK28">
        <v>72180</v>
      </c>
      <c r="AL28">
        <v>36</v>
      </c>
      <c r="AM28" t="s">
        <v>12</v>
      </c>
      <c r="AN28">
        <v>1</v>
      </c>
      <c r="AO28" t="s">
        <v>89</v>
      </c>
      <c r="AP28" t="s">
        <v>14</v>
      </c>
      <c r="AQ28" t="s">
        <v>240</v>
      </c>
      <c r="AR28" t="s">
        <v>89</v>
      </c>
    </row>
    <row r="29" spans="1:44" x14ac:dyDescent="0.55000000000000004">
      <c r="A29" s="16">
        <v>36</v>
      </c>
      <c r="B29" s="16" t="s">
        <v>84</v>
      </c>
      <c r="C29" t="s">
        <v>85</v>
      </c>
      <c r="D29" s="21">
        <v>97600</v>
      </c>
      <c r="E29">
        <v>33250</v>
      </c>
      <c r="F29">
        <v>38000</v>
      </c>
      <c r="G29">
        <v>42750</v>
      </c>
      <c r="H29">
        <v>47500</v>
      </c>
      <c r="I29">
        <v>51300</v>
      </c>
      <c r="J29">
        <v>55100</v>
      </c>
      <c r="K29">
        <v>58900</v>
      </c>
      <c r="L29">
        <v>62700</v>
      </c>
      <c r="M29">
        <v>39900</v>
      </c>
      <c r="N29">
        <v>45600</v>
      </c>
      <c r="O29">
        <v>51300</v>
      </c>
      <c r="P29">
        <v>57000</v>
      </c>
      <c r="Q29">
        <v>61560</v>
      </c>
      <c r="R29">
        <v>66120</v>
      </c>
      <c r="S29">
        <v>70680</v>
      </c>
      <c r="T29">
        <v>75240</v>
      </c>
      <c r="U29" t="s">
        <v>23</v>
      </c>
      <c r="V29">
        <v>32350</v>
      </c>
      <c r="W29">
        <v>37000</v>
      </c>
      <c r="X29">
        <v>41600</v>
      </c>
      <c r="Y29">
        <v>46200</v>
      </c>
      <c r="Z29">
        <v>49900</v>
      </c>
      <c r="AA29">
        <v>53600</v>
      </c>
      <c r="AB29">
        <v>57300</v>
      </c>
      <c r="AC29">
        <v>61000</v>
      </c>
      <c r="AD29">
        <v>38820</v>
      </c>
      <c r="AE29">
        <v>44400</v>
      </c>
      <c r="AF29">
        <v>49920</v>
      </c>
      <c r="AG29">
        <v>55440</v>
      </c>
      <c r="AH29">
        <v>59880</v>
      </c>
      <c r="AI29">
        <v>64320</v>
      </c>
      <c r="AJ29">
        <v>68760</v>
      </c>
      <c r="AK29">
        <v>73200</v>
      </c>
      <c r="AL29">
        <v>36</v>
      </c>
      <c r="AM29" t="s">
        <v>12</v>
      </c>
      <c r="AN29">
        <v>1</v>
      </c>
      <c r="AO29" t="s">
        <v>90</v>
      </c>
      <c r="AP29" t="s">
        <v>14</v>
      </c>
      <c r="AQ29" t="s">
        <v>241</v>
      </c>
      <c r="AR29" t="s">
        <v>90</v>
      </c>
    </row>
    <row r="30" spans="1:44" x14ac:dyDescent="0.55000000000000004">
      <c r="A30" s="16">
        <v>36</v>
      </c>
      <c r="B30" s="16" t="s">
        <v>91</v>
      </c>
      <c r="C30" t="s">
        <v>92</v>
      </c>
      <c r="D30" s="21">
        <v>76200</v>
      </c>
      <c r="E30">
        <v>28450</v>
      </c>
      <c r="F30">
        <v>32500</v>
      </c>
      <c r="G30">
        <v>36550</v>
      </c>
      <c r="H30">
        <v>40600</v>
      </c>
      <c r="I30">
        <v>43850</v>
      </c>
      <c r="J30">
        <v>47100</v>
      </c>
      <c r="K30">
        <v>50350</v>
      </c>
      <c r="L30">
        <v>53600</v>
      </c>
      <c r="M30">
        <v>34140</v>
      </c>
      <c r="N30">
        <v>39000</v>
      </c>
      <c r="O30">
        <v>43860</v>
      </c>
      <c r="P30">
        <v>48720</v>
      </c>
      <c r="Q30">
        <v>52620</v>
      </c>
      <c r="R30">
        <v>56520</v>
      </c>
      <c r="S30">
        <v>60420</v>
      </c>
      <c r="T30">
        <v>64320</v>
      </c>
      <c r="U30" t="s">
        <v>23</v>
      </c>
      <c r="V30">
        <v>29400</v>
      </c>
      <c r="W30">
        <v>33600</v>
      </c>
      <c r="X30">
        <v>37800</v>
      </c>
      <c r="Y30">
        <v>41950</v>
      </c>
      <c r="Z30">
        <v>45350</v>
      </c>
      <c r="AA30">
        <v>48700</v>
      </c>
      <c r="AB30">
        <v>52050</v>
      </c>
      <c r="AC30">
        <v>55400</v>
      </c>
      <c r="AD30">
        <v>35280</v>
      </c>
      <c r="AE30">
        <v>40320</v>
      </c>
      <c r="AF30">
        <v>45360</v>
      </c>
      <c r="AG30">
        <v>50340</v>
      </c>
      <c r="AH30">
        <v>54420</v>
      </c>
      <c r="AI30">
        <v>58440</v>
      </c>
      <c r="AJ30">
        <v>62460</v>
      </c>
      <c r="AK30">
        <v>66480</v>
      </c>
      <c r="AL30">
        <v>36</v>
      </c>
      <c r="AM30" t="s">
        <v>12</v>
      </c>
      <c r="AN30">
        <v>0</v>
      </c>
      <c r="AO30" t="s">
        <v>93</v>
      </c>
      <c r="AP30" t="s">
        <v>14</v>
      </c>
      <c r="AQ30" t="s">
        <v>242</v>
      </c>
      <c r="AR30" t="s">
        <v>93</v>
      </c>
    </row>
    <row r="31" spans="1:44" x14ac:dyDescent="0.55000000000000004">
      <c r="A31" s="16">
        <v>36</v>
      </c>
      <c r="B31" s="16" t="s">
        <v>94</v>
      </c>
      <c r="C31" t="s">
        <v>95</v>
      </c>
      <c r="D31" s="21">
        <v>156300</v>
      </c>
      <c r="E31">
        <v>53900</v>
      </c>
      <c r="F31">
        <v>61600</v>
      </c>
      <c r="G31">
        <v>69300</v>
      </c>
      <c r="H31">
        <v>76950</v>
      </c>
      <c r="I31">
        <v>83150</v>
      </c>
      <c r="J31">
        <v>89300</v>
      </c>
      <c r="K31">
        <v>95450</v>
      </c>
      <c r="L31">
        <v>101600</v>
      </c>
      <c r="M31">
        <v>64680</v>
      </c>
      <c r="N31">
        <v>73920</v>
      </c>
      <c r="O31">
        <v>83160</v>
      </c>
      <c r="P31">
        <v>92340</v>
      </c>
      <c r="Q31">
        <v>99780</v>
      </c>
      <c r="R31">
        <v>107160</v>
      </c>
      <c r="S31">
        <v>114540</v>
      </c>
      <c r="T31">
        <v>121920</v>
      </c>
      <c r="U31" t="s">
        <v>11</v>
      </c>
      <c r="AL31">
        <v>36</v>
      </c>
      <c r="AM31" t="s">
        <v>12</v>
      </c>
      <c r="AN31">
        <v>1</v>
      </c>
      <c r="AO31" t="s">
        <v>96</v>
      </c>
      <c r="AP31" t="s">
        <v>14</v>
      </c>
      <c r="AQ31" t="s">
        <v>243</v>
      </c>
      <c r="AR31" t="s">
        <v>96</v>
      </c>
    </row>
    <row r="32" spans="1:44" x14ac:dyDescent="0.55000000000000004">
      <c r="A32" s="16">
        <v>36</v>
      </c>
      <c r="B32" s="16" t="s">
        <v>18</v>
      </c>
      <c r="C32" t="s">
        <v>19</v>
      </c>
      <c r="D32" s="21">
        <v>94400</v>
      </c>
      <c r="E32">
        <v>49450</v>
      </c>
      <c r="F32">
        <v>56500</v>
      </c>
      <c r="G32">
        <v>63550</v>
      </c>
      <c r="H32">
        <v>70600</v>
      </c>
      <c r="I32">
        <v>76250</v>
      </c>
      <c r="J32">
        <v>81900</v>
      </c>
      <c r="K32">
        <v>87550</v>
      </c>
      <c r="L32">
        <v>93200</v>
      </c>
      <c r="M32">
        <v>59340</v>
      </c>
      <c r="N32">
        <v>67800</v>
      </c>
      <c r="O32">
        <v>76260</v>
      </c>
      <c r="P32">
        <v>84720</v>
      </c>
      <c r="Q32">
        <v>91500</v>
      </c>
      <c r="R32">
        <v>98280</v>
      </c>
      <c r="S32">
        <v>105060</v>
      </c>
      <c r="T32">
        <v>111840</v>
      </c>
      <c r="U32" t="s">
        <v>11</v>
      </c>
      <c r="AL32">
        <v>36</v>
      </c>
      <c r="AM32" t="s">
        <v>12</v>
      </c>
      <c r="AN32">
        <v>1</v>
      </c>
      <c r="AO32" t="s">
        <v>97</v>
      </c>
      <c r="AP32" t="s">
        <v>14</v>
      </c>
      <c r="AQ32" t="s">
        <v>244</v>
      </c>
      <c r="AR32" t="s">
        <v>97</v>
      </c>
    </row>
    <row r="33" spans="1:44" x14ac:dyDescent="0.55000000000000004">
      <c r="A33" s="16">
        <v>36</v>
      </c>
      <c r="B33" s="16" t="s">
        <v>53</v>
      </c>
      <c r="C33" t="s">
        <v>54</v>
      </c>
      <c r="D33" s="21">
        <v>93900</v>
      </c>
      <c r="E33">
        <v>32500</v>
      </c>
      <c r="F33">
        <v>37150</v>
      </c>
      <c r="G33">
        <v>41800</v>
      </c>
      <c r="H33">
        <v>46400</v>
      </c>
      <c r="I33">
        <v>50150</v>
      </c>
      <c r="J33">
        <v>53850</v>
      </c>
      <c r="K33">
        <v>57550</v>
      </c>
      <c r="L33">
        <v>61250</v>
      </c>
      <c r="M33">
        <v>39000</v>
      </c>
      <c r="N33">
        <v>44580</v>
      </c>
      <c r="O33">
        <v>50160</v>
      </c>
      <c r="P33">
        <v>55680</v>
      </c>
      <c r="Q33">
        <v>60180</v>
      </c>
      <c r="R33">
        <v>64620</v>
      </c>
      <c r="S33">
        <v>69060</v>
      </c>
      <c r="T33">
        <v>73500</v>
      </c>
      <c r="U33" t="s">
        <v>11</v>
      </c>
      <c r="AL33">
        <v>36</v>
      </c>
      <c r="AM33" t="s">
        <v>12</v>
      </c>
      <c r="AN33">
        <v>1</v>
      </c>
      <c r="AO33" t="s">
        <v>98</v>
      </c>
      <c r="AP33" t="s">
        <v>14</v>
      </c>
      <c r="AQ33" t="s">
        <v>245</v>
      </c>
      <c r="AR33" t="s">
        <v>98</v>
      </c>
    </row>
    <row r="34" spans="1:44" x14ac:dyDescent="0.55000000000000004">
      <c r="A34" s="16">
        <v>36</v>
      </c>
      <c r="B34" s="16" t="s">
        <v>74</v>
      </c>
      <c r="C34" t="s">
        <v>75</v>
      </c>
      <c r="D34" s="21">
        <v>85200</v>
      </c>
      <c r="E34">
        <v>29850</v>
      </c>
      <c r="F34">
        <v>34100</v>
      </c>
      <c r="G34">
        <v>38350</v>
      </c>
      <c r="H34">
        <v>42600</v>
      </c>
      <c r="I34">
        <v>46050</v>
      </c>
      <c r="J34">
        <v>49450</v>
      </c>
      <c r="K34">
        <v>52850</v>
      </c>
      <c r="L34">
        <v>56250</v>
      </c>
      <c r="M34">
        <v>35820</v>
      </c>
      <c r="N34">
        <v>40920</v>
      </c>
      <c r="O34">
        <v>46020</v>
      </c>
      <c r="P34">
        <v>51120</v>
      </c>
      <c r="Q34">
        <v>55260</v>
      </c>
      <c r="R34">
        <v>59340</v>
      </c>
      <c r="S34">
        <v>63420</v>
      </c>
      <c r="T34">
        <v>67500</v>
      </c>
      <c r="U34" t="s">
        <v>23</v>
      </c>
      <c r="V34">
        <v>28850</v>
      </c>
      <c r="W34">
        <v>33000</v>
      </c>
      <c r="X34">
        <v>37100</v>
      </c>
      <c r="Y34">
        <v>41200</v>
      </c>
      <c r="Z34">
        <v>44500</v>
      </c>
      <c r="AA34">
        <v>47800</v>
      </c>
      <c r="AB34">
        <v>51100</v>
      </c>
      <c r="AC34">
        <v>54400</v>
      </c>
      <c r="AD34">
        <v>34620</v>
      </c>
      <c r="AE34">
        <v>39600</v>
      </c>
      <c r="AF34">
        <v>44520</v>
      </c>
      <c r="AG34">
        <v>49440</v>
      </c>
      <c r="AH34">
        <v>53400</v>
      </c>
      <c r="AI34">
        <v>57360</v>
      </c>
      <c r="AJ34">
        <v>61320</v>
      </c>
      <c r="AK34">
        <v>65280</v>
      </c>
      <c r="AL34">
        <v>36</v>
      </c>
      <c r="AM34" t="s">
        <v>12</v>
      </c>
      <c r="AN34">
        <v>1</v>
      </c>
      <c r="AO34" t="s">
        <v>99</v>
      </c>
      <c r="AP34" t="s">
        <v>14</v>
      </c>
      <c r="AQ34" t="s">
        <v>246</v>
      </c>
      <c r="AR34" t="s">
        <v>99</v>
      </c>
    </row>
    <row r="35" spans="1:44" x14ac:dyDescent="0.55000000000000004">
      <c r="A35" s="16">
        <v>36</v>
      </c>
      <c r="B35" s="16" t="s">
        <v>87</v>
      </c>
      <c r="C35" t="s">
        <v>88</v>
      </c>
      <c r="D35" s="21">
        <v>93300</v>
      </c>
      <c r="E35">
        <v>32700</v>
      </c>
      <c r="F35">
        <v>37350</v>
      </c>
      <c r="G35">
        <v>42000</v>
      </c>
      <c r="H35">
        <v>46650</v>
      </c>
      <c r="I35">
        <v>50400</v>
      </c>
      <c r="J35">
        <v>54150</v>
      </c>
      <c r="K35">
        <v>57850</v>
      </c>
      <c r="L35">
        <v>61600</v>
      </c>
      <c r="M35">
        <v>39240</v>
      </c>
      <c r="N35">
        <v>44820</v>
      </c>
      <c r="O35">
        <v>50400</v>
      </c>
      <c r="P35">
        <v>55980</v>
      </c>
      <c r="Q35">
        <v>60480</v>
      </c>
      <c r="R35">
        <v>64980</v>
      </c>
      <c r="S35">
        <v>69420</v>
      </c>
      <c r="T35">
        <v>73920</v>
      </c>
      <c r="U35" t="s">
        <v>23</v>
      </c>
      <c r="V35">
        <v>31900</v>
      </c>
      <c r="W35">
        <v>36450</v>
      </c>
      <c r="X35">
        <v>41000</v>
      </c>
      <c r="Y35">
        <v>45550</v>
      </c>
      <c r="Z35">
        <v>49200</v>
      </c>
      <c r="AA35">
        <v>52850</v>
      </c>
      <c r="AB35">
        <v>56500</v>
      </c>
      <c r="AC35">
        <v>60150</v>
      </c>
      <c r="AD35">
        <v>38280</v>
      </c>
      <c r="AE35">
        <v>43740</v>
      </c>
      <c r="AF35">
        <v>49200</v>
      </c>
      <c r="AG35">
        <v>54660</v>
      </c>
      <c r="AH35">
        <v>59040</v>
      </c>
      <c r="AI35">
        <v>63420</v>
      </c>
      <c r="AJ35">
        <v>67800</v>
      </c>
      <c r="AK35">
        <v>72180</v>
      </c>
      <c r="AL35">
        <v>36</v>
      </c>
      <c r="AM35" t="s">
        <v>12</v>
      </c>
      <c r="AN35">
        <v>1</v>
      </c>
      <c r="AO35" t="s">
        <v>100</v>
      </c>
      <c r="AP35" t="s">
        <v>14</v>
      </c>
      <c r="AQ35" t="s">
        <v>247</v>
      </c>
      <c r="AR35" t="s">
        <v>100</v>
      </c>
    </row>
    <row r="36" spans="1:44" x14ac:dyDescent="0.55000000000000004">
      <c r="A36" s="16">
        <v>36</v>
      </c>
      <c r="B36" s="16" t="s">
        <v>84</v>
      </c>
      <c r="C36" t="s">
        <v>85</v>
      </c>
      <c r="D36" s="21">
        <v>97600</v>
      </c>
      <c r="E36">
        <v>33250</v>
      </c>
      <c r="F36">
        <v>38000</v>
      </c>
      <c r="G36">
        <v>42750</v>
      </c>
      <c r="H36">
        <v>47500</v>
      </c>
      <c r="I36">
        <v>51300</v>
      </c>
      <c r="J36">
        <v>55100</v>
      </c>
      <c r="K36">
        <v>58900</v>
      </c>
      <c r="L36">
        <v>62700</v>
      </c>
      <c r="M36">
        <v>39900</v>
      </c>
      <c r="N36">
        <v>45600</v>
      </c>
      <c r="O36">
        <v>51300</v>
      </c>
      <c r="P36">
        <v>57000</v>
      </c>
      <c r="Q36">
        <v>61560</v>
      </c>
      <c r="R36">
        <v>66120</v>
      </c>
      <c r="S36">
        <v>70680</v>
      </c>
      <c r="T36">
        <v>75240</v>
      </c>
      <c r="U36" t="s">
        <v>23</v>
      </c>
      <c r="V36">
        <v>32350</v>
      </c>
      <c r="W36">
        <v>37000</v>
      </c>
      <c r="X36">
        <v>41600</v>
      </c>
      <c r="Y36">
        <v>46200</v>
      </c>
      <c r="Z36">
        <v>49900</v>
      </c>
      <c r="AA36">
        <v>53600</v>
      </c>
      <c r="AB36">
        <v>57300</v>
      </c>
      <c r="AC36">
        <v>61000</v>
      </c>
      <c r="AD36">
        <v>38820</v>
      </c>
      <c r="AE36">
        <v>44400</v>
      </c>
      <c r="AF36">
        <v>49920</v>
      </c>
      <c r="AG36">
        <v>55440</v>
      </c>
      <c r="AH36">
        <v>59880</v>
      </c>
      <c r="AI36">
        <v>64320</v>
      </c>
      <c r="AJ36">
        <v>68760</v>
      </c>
      <c r="AK36">
        <v>73200</v>
      </c>
      <c r="AL36">
        <v>36</v>
      </c>
      <c r="AM36" t="s">
        <v>12</v>
      </c>
      <c r="AN36">
        <v>1</v>
      </c>
      <c r="AO36" t="s">
        <v>101</v>
      </c>
      <c r="AP36" t="s">
        <v>14</v>
      </c>
      <c r="AQ36" t="s">
        <v>248</v>
      </c>
      <c r="AR36" t="s">
        <v>101</v>
      </c>
    </row>
    <row r="37" spans="1:44" x14ac:dyDescent="0.55000000000000004">
      <c r="A37" s="16">
        <v>36</v>
      </c>
      <c r="B37" s="16" t="s">
        <v>225</v>
      </c>
      <c r="C37" t="s">
        <v>226</v>
      </c>
      <c r="D37" s="21">
        <v>119600</v>
      </c>
      <c r="E37">
        <v>41650</v>
      </c>
      <c r="F37">
        <v>47600</v>
      </c>
      <c r="G37">
        <v>53550</v>
      </c>
      <c r="H37">
        <v>59500</v>
      </c>
      <c r="I37">
        <v>64300</v>
      </c>
      <c r="J37">
        <v>69050</v>
      </c>
      <c r="K37">
        <v>73800</v>
      </c>
      <c r="L37">
        <v>78550</v>
      </c>
      <c r="M37">
        <v>49980</v>
      </c>
      <c r="N37">
        <v>57120</v>
      </c>
      <c r="O37">
        <v>64260</v>
      </c>
      <c r="P37">
        <v>71400</v>
      </c>
      <c r="Q37">
        <v>77160</v>
      </c>
      <c r="R37">
        <v>82860</v>
      </c>
      <c r="S37">
        <v>88560</v>
      </c>
      <c r="T37">
        <v>94260</v>
      </c>
      <c r="U37" t="s">
        <v>11</v>
      </c>
      <c r="AL37">
        <v>36</v>
      </c>
      <c r="AM37" t="s">
        <v>12</v>
      </c>
      <c r="AN37">
        <v>1</v>
      </c>
      <c r="AO37" t="s">
        <v>102</v>
      </c>
      <c r="AP37" t="s">
        <v>14</v>
      </c>
      <c r="AQ37" t="s">
        <v>249</v>
      </c>
      <c r="AR37" t="s">
        <v>102</v>
      </c>
    </row>
    <row r="38" spans="1:44" x14ac:dyDescent="0.55000000000000004">
      <c r="A38" s="16">
        <v>36</v>
      </c>
      <c r="B38" s="16" t="s">
        <v>84</v>
      </c>
      <c r="C38" t="s">
        <v>85</v>
      </c>
      <c r="D38" s="21">
        <v>97600</v>
      </c>
      <c r="E38">
        <v>33250</v>
      </c>
      <c r="F38">
        <v>38000</v>
      </c>
      <c r="G38">
        <v>42750</v>
      </c>
      <c r="H38">
        <v>47500</v>
      </c>
      <c r="I38">
        <v>51300</v>
      </c>
      <c r="J38">
        <v>55100</v>
      </c>
      <c r="K38">
        <v>58900</v>
      </c>
      <c r="L38">
        <v>62700</v>
      </c>
      <c r="M38">
        <v>39900</v>
      </c>
      <c r="N38">
        <v>45600</v>
      </c>
      <c r="O38">
        <v>51300</v>
      </c>
      <c r="P38">
        <v>57000</v>
      </c>
      <c r="Q38">
        <v>61560</v>
      </c>
      <c r="R38">
        <v>66120</v>
      </c>
      <c r="S38">
        <v>70680</v>
      </c>
      <c r="T38">
        <v>75240</v>
      </c>
      <c r="U38" t="s">
        <v>23</v>
      </c>
      <c r="V38">
        <v>32350</v>
      </c>
      <c r="W38">
        <v>37000</v>
      </c>
      <c r="X38">
        <v>41600</v>
      </c>
      <c r="Y38">
        <v>46200</v>
      </c>
      <c r="Z38">
        <v>49900</v>
      </c>
      <c r="AA38">
        <v>53600</v>
      </c>
      <c r="AB38">
        <v>57300</v>
      </c>
      <c r="AC38">
        <v>61000</v>
      </c>
      <c r="AD38">
        <v>38820</v>
      </c>
      <c r="AE38">
        <v>44400</v>
      </c>
      <c r="AF38">
        <v>49920</v>
      </c>
      <c r="AG38">
        <v>55440</v>
      </c>
      <c r="AH38">
        <v>59880</v>
      </c>
      <c r="AI38">
        <v>64320</v>
      </c>
      <c r="AJ38">
        <v>68760</v>
      </c>
      <c r="AK38">
        <v>73200</v>
      </c>
      <c r="AL38">
        <v>36</v>
      </c>
      <c r="AM38" t="s">
        <v>12</v>
      </c>
      <c r="AN38">
        <v>1</v>
      </c>
      <c r="AO38" t="s">
        <v>103</v>
      </c>
      <c r="AP38" t="s">
        <v>14</v>
      </c>
      <c r="AQ38" t="s">
        <v>250</v>
      </c>
      <c r="AR38" t="s">
        <v>103</v>
      </c>
    </row>
    <row r="39" spans="1:44" x14ac:dyDescent="0.55000000000000004">
      <c r="A39" s="16">
        <v>36</v>
      </c>
      <c r="B39" s="16" t="s">
        <v>87</v>
      </c>
      <c r="C39" t="s">
        <v>88</v>
      </c>
      <c r="D39" s="21">
        <v>93300</v>
      </c>
      <c r="E39">
        <v>32700</v>
      </c>
      <c r="F39">
        <v>37350</v>
      </c>
      <c r="G39">
        <v>42000</v>
      </c>
      <c r="H39">
        <v>46650</v>
      </c>
      <c r="I39">
        <v>50400</v>
      </c>
      <c r="J39">
        <v>54150</v>
      </c>
      <c r="K39">
        <v>57850</v>
      </c>
      <c r="L39">
        <v>61600</v>
      </c>
      <c r="M39">
        <v>39240</v>
      </c>
      <c r="N39">
        <v>44820</v>
      </c>
      <c r="O39">
        <v>50400</v>
      </c>
      <c r="P39">
        <v>55980</v>
      </c>
      <c r="Q39">
        <v>60480</v>
      </c>
      <c r="R39">
        <v>64980</v>
      </c>
      <c r="S39">
        <v>69420</v>
      </c>
      <c r="T39">
        <v>73920</v>
      </c>
      <c r="U39" t="s">
        <v>23</v>
      </c>
      <c r="V39">
        <v>31900</v>
      </c>
      <c r="W39">
        <v>36450</v>
      </c>
      <c r="X39">
        <v>41000</v>
      </c>
      <c r="Y39">
        <v>45550</v>
      </c>
      <c r="Z39">
        <v>49200</v>
      </c>
      <c r="AA39">
        <v>52850</v>
      </c>
      <c r="AB39">
        <v>56500</v>
      </c>
      <c r="AC39">
        <v>60150</v>
      </c>
      <c r="AD39">
        <v>38280</v>
      </c>
      <c r="AE39">
        <v>43740</v>
      </c>
      <c r="AF39">
        <v>49200</v>
      </c>
      <c r="AG39">
        <v>54660</v>
      </c>
      <c r="AH39">
        <v>59040</v>
      </c>
      <c r="AI39">
        <v>63420</v>
      </c>
      <c r="AJ39">
        <v>67800</v>
      </c>
      <c r="AK39">
        <v>72180</v>
      </c>
      <c r="AL39">
        <v>36</v>
      </c>
      <c r="AM39" t="s">
        <v>12</v>
      </c>
      <c r="AN39">
        <v>1</v>
      </c>
      <c r="AO39" t="s">
        <v>104</v>
      </c>
      <c r="AP39" t="s">
        <v>14</v>
      </c>
      <c r="AQ39" t="s">
        <v>251</v>
      </c>
      <c r="AR39" t="s">
        <v>104</v>
      </c>
    </row>
    <row r="40" spans="1:44" x14ac:dyDescent="0.55000000000000004">
      <c r="A40" s="16">
        <v>36</v>
      </c>
      <c r="B40" s="16" t="s">
        <v>105</v>
      </c>
      <c r="C40" t="s">
        <v>106</v>
      </c>
      <c r="D40" s="21">
        <v>86400</v>
      </c>
      <c r="E40">
        <v>28600</v>
      </c>
      <c r="F40">
        <v>32650</v>
      </c>
      <c r="G40">
        <v>36750</v>
      </c>
      <c r="H40">
        <v>40800</v>
      </c>
      <c r="I40">
        <v>44100</v>
      </c>
      <c r="J40">
        <v>47350</v>
      </c>
      <c r="K40">
        <v>50600</v>
      </c>
      <c r="L40">
        <v>53900</v>
      </c>
      <c r="M40">
        <v>34320</v>
      </c>
      <c r="N40">
        <v>39180</v>
      </c>
      <c r="O40">
        <v>44100</v>
      </c>
      <c r="P40">
        <v>48960</v>
      </c>
      <c r="Q40">
        <v>52920</v>
      </c>
      <c r="R40">
        <v>56820</v>
      </c>
      <c r="S40">
        <v>60720</v>
      </c>
      <c r="T40">
        <v>64680</v>
      </c>
      <c r="U40" t="s">
        <v>11</v>
      </c>
      <c r="AL40">
        <v>36</v>
      </c>
      <c r="AM40" t="s">
        <v>12</v>
      </c>
      <c r="AN40">
        <v>0</v>
      </c>
      <c r="AO40" t="s">
        <v>107</v>
      </c>
      <c r="AP40" t="s">
        <v>14</v>
      </c>
      <c r="AQ40" t="s">
        <v>252</v>
      </c>
      <c r="AR40" t="s">
        <v>107</v>
      </c>
    </row>
    <row r="41" spans="1:44" x14ac:dyDescent="0.55000000000000004">
      <c r="A41" s="16">
        <v>36</v>
      </c>
      <c r="B41" s="16" t="s">
        <v>18</v>
      </c>
      <c r="C41" t="s">
        <v>19</v>
      </c>
      <c r="D41" s="21">
        <v>94400</v>
      </c>
      <c r="E41">
        <v>49450</v>
      </c>
      <c r="F41">
        <v>56500</v>
      </c>
      <c r="G41">
        <v>63550</v>
      </c>
      <c r="H41">
        <v>70600</v>
      </c>
      <c r="I41">
        <v>76250</v>
      </c>
      <c r="J41">
        <v>81900</v>
      </c>
      <c r="K41">
        <v>87550</v>
      </c>
      <c r="L41">
        <v>93200</v>
      </c>
      <c r="M41">
        <v>59340</v>
      </c>
      <c r="N41">
        <v>67800</v>
      </c>
      <c r="O41">
        <v>76260</v>
      </c>
      <c r="P41">
        <v>84720</v>
      </c>
      <c r="Q41">
        <v>91500</v>
      </c>
      <c r="R41">
        <v>98280</v>
      </c>
      <c r="S41">
        <v>105060</v>
      </c>
      <c r="T41">
        <v>111840</v>
      </c>
      <c r="U41" t="s">
        <v>11</v>
      </c>
      <c r="AL41">
        <v>36</v>
      </c>
      <c r="AM41" t="s">
        <v>12</v>
      </c>
      <c r="AN41">
        <v>1</v>
      </c>
      <c r="AO41" t="s">
        <v>108</v>
      </c>
      <c r="AP41" t="s">
        <v>14</v>
      </c>
      <c r="AQ41" t="s">
        <v>253</v>
      </c>
      <c r="AR41" t="s">
        <v>108</v>
      </c>
    </row>
    <row r="42" spans="1:44" x14ac:dyDescent="0.55000000000000004">
      <c r="A42" s="16">
        <v>36</v>
      </c>
      <c r="B42" s="16" t="s">
        <v>18</v>
      </c>
      <c r="C42" t="s">
        <v>19</v>
      </c>
      <c r="D42" s="21">
        <v>94400</v>
      </c>
      <c r="E42">
        <v>49450</v>
      </c>
      <c r="F42">
        <v>56500</v>
      </c>
      <c r="G42">
        <v>63550</v>
      </c>
      <c r="H42">
        <v>70600</v>
      </c>
      <c r="I42">
        <v>76250</v>
      </c>
      <c r="J42">
        <v>81900</v>
      </c>
      <c r="K42">
        <v>87550</v>
      </c>
      <c r="L42">
        <v>93200</v>
      </c>
      <c r="M42">
        <v>59340</v>
      </c>
      <c r="N42">
        <v>67800</v>
      </c>
      <c r="O42">
        <v>76260</v>
      </c>
      <c r="P42">
        <v>84720</v>
      </c>
      <c r="Q42">
        <v>91500</v>
      </c>
      <c r="R42">
        <v>98280</v>
      </c>
      <c r="S42">
        <v>105060</v>
      </c>
      <c r="T42">
        <v>111840</v>
      </c>
      <c r="U42" t="s">
        <v>11</v>
      </c>
      <c r="AL42">
        <v>36</v>
      </c>
      <c r="AM42" t="s">
        <v>12</v>
      </c>
      <c r="AN42">
        <v>1</v>
      </c>
      <c r="AO42" t="s">
        <v>109</v>
      </c>
      <c r="AP42" t="s">
        <v>14</v>
      </c>
      <c r="AQ42" t="s">
        <v>254</v>
      </c>
      <c r="AR42" t="s">
        <v>109</v>
      </c>
    </row>
    <row r="43" spans="1:44" x14ac:dyDescent="0.55000000000000004">
      <c r="A43" s="16">
        <v>36</v>
      </c>
      <c r="B43" s="16" t="s">
        <v>9</v>
      </c>
      <c r="C43" t="s">
        <v>10</v>
      </c>
      <c r="D43" s="21">
        <v>113300</v>
      </c>
      <c r="E43">
        <v>39300</v>
      </c>
      <c r="F43">
        <v>44900</v>
      </c>
      <c r="G43">
        <v>50500</v>
      </c>
      <c r="H43">
        <v>56100</v>
      </c>
      <c r="I43">
        <v>60600</v>
      </c>
      <c r="J43">
        <v>65100</v>
      </c>
      <c r="K43">
        <v>69600</v>
      </c>
      <c r="L43">
        <v>74100</v>
      </c>
      <c r="M43">
        <v>47160</v>
      </c>
      <c r="N43">
        <v>53880</v>
      </c>
      <c r="O43">
        <v>60600</v>
      </c>
      <c r="P43">
        <v>67320</v>
      </c>
      <c r="Q43">
        <v>72720</v>
      </c>
      <c r="R43">
        <v>78120</v>
      </c>
      <c r="S43">
        <v>83520</v>
      </c>
      <c r="T43">
        <v>88920</v>
      </c>
      <c r="U43" t="s">
        <v>11</v>
      </c>
      <c r="AL43">
        <v>36</v>
      </c>
      <c r="AM43" t="s">
        <v>12</v>
      </c>
      <c r="AN43">
        <v>1</v>
      </c>
      <c r="AO43" t="s">
        <v>110</v>
      </c>
      <c r="AP43" t="s">
        <v>14</v>
      </c>
      <c r="AQ43" t="s">
        <v>255</v>
      </c>
      <c r="AR43" t="s">
        <v>110</v>
      </c>
    </row>
    <row r="44" spans="1:44" x14ac:dyDescent="0.55000000000000004">
      <c r="A44" s="16">
        <v>36</v>
      </c>
      <c r="B44" s="16" t="s">
        <v>18</v>
      </c>
      <c r="C44" t="s">
        <v>19</v>
      </c>
      <c r="D44" s="21">
        <v>94400</v>
      </c>
      <c r="E44">
        <v>49450</v>
      </c>
      <c r="F44">
        <v>56500</v>
      </c>
      <c r="G44">
        <v>63550</v>
      </c>
      <c r="H44">
        <v>70600</v>
      </c>
      <c r="I44">
        <v>76250</v>
      </c>
      <c r="J44">
        <v>81900</v>
      </c>
      <c r="K44">
        <v>87550</v>
      </c>
      <c r="L44">
        <v>93200</v>
      </c>
      <c r="M44">
        <v>59340</v>
      </c>
      <c r="N44">
        <v>67800</v>
      </c>
      <c r="O44">
        <v>76260</v>
      </c>
      <c r="P44">
        <v>84720</v>
      </c>
      <c r="Q44">
        <v>91500</v>
      </c>
      <c r="R44">
        <v>98280</v>
      </c>
      <c r="S44">
        <v>105060</v>
      </c>
      <c r="T44">
        <v>111840</v>
      </c>
      <c r="U44" t="s">
        <v>11</v>
      </c>
      <c r="AL44">
        <v>36</v>
      </c>
      <c r="AM44" t="s">
        <v>12</v>
      </c>
      <c r="AN44">
        <v>1</v>
      </c>
      <c r="AO44" t="s">
        <v>111</v>
      </c>
      <c r="AP44" t="s">
        <v>14</v>
      </c>
      <c r="AQ44" t="s">
        <v>256</v>
      </c>
      <c r="AR44" t="s">
        <v>111</v>
      </c>
    </row>
    <row r="45" spans="1:44" x14ac:dyDescent="0.55000000000000004">
      <c r="A45" s="16">
        <v>36</v>
      </c>
      <c r="B45" s="16" t="s">
        <v>112</v>
      </c>
      <c r="C45" t="s">
        <v>257</v>
      </c>
      <c r="D45" s="21">
        <v>130700</v>
      </c>
      <c r="E45">
        <v>49450</v>
      </c>
      <c r="F45">
        <v>56500</v>
      </c>
      <c r="G45">
        <v>63550</v>
      </c>
      <c r="H45">
        <v>70600</v>
      </c>
      <c r="I45">
        <v>76250</v>
      </c>
      <c r="J45">
        <v>81900</v>
      </c>
      <c r="K45">
        <v>87550</v>
      </c>
      <c r="L45">
        <v>93200</v>
      </c>
      <c r="M45">
        <v>59340</v>
      </c>
      <c r="N45">
        <v>67800</v>
      </c>
      <c r="O45">
        <v>76260</v>
      </c>
      <c r="P45">
        <v>84720</v>
      </c>
      <c r="Q45">
        <v>91500</v>
      </c>
      <c r="R45">
        <v>98280</v>
      </c>
      <c r="S45">
        <v>105060</v>
      </c>
      <c r="T45">
        <v>111840</v>
      </c>
      <c r="U45" t="s">
        <v>23</v>
      </c>
      <c r="V45">
        <v>55200</v>
      </c>
      <c r="W45">
        <v>63100</v>
      </c>
      <c r="X45">
        <v>71000</v>
      </c>
      <c r="Y45">
        <v>78850</v>
      </c>
      <c r="Z45">
        <v>85200</v>
      </c>
      <c r="AA45">
        <v>91500</v>
      </c>
      <c r="AB45">
        <v>97800</v>
      </c>
      <c r="AC45">
        <v>104100</v>
      </c>
      <c r="AD45">
        <v>66240</v>
      </c>
      <c r="AE45">
        <v>75720</v>
      </c>
      <c r="AF45">
        <v>85200</v>
      </c>
      <c r="AG45">
        <v>94620</v>
      </c>
      <c r="AH45">
        <v>102240</v>
      </c>
      <c r="AI45">
        <v>109800</v>
      </c>
      <c r="AJ45">
        <v>117360</v>
      </c>
      <c r="AK45">
        <v>124920</v>
      </c>
      <c r="AL45">
        <v>36</v>
      </c>
      <c r="AM45" t="s">
        <v>12</v>
      </c>
      <c r="AN45">
        <v>1</v>
      </c>
      <c r="AO45" t="s">
        <v>113</v>
      </c>
      <c r="AP45" t="s">
        <v>14</v>
      </c>
      <c r="AQ45" t="s">
        <v>258</v>
      </c>
      <c r="AR45" t="s">
        <v>113</v>
      </c>
    </row>
    <row r="46" spans="1:44" x14ac:dyDescent="0.55000000000000004">
      <c r="A46" s="16">
        <v>36</v>
      </c>
      <c r="B46" s="16" t="s">
        <v>114</v>
      </c>
      <c r="C46" t="s">
        <v>115</v>
      </c>
      <c r="D46" s="21">
        <v>74600</v>
      </c>
      <c r="E46">
        <v>28450</v>
      </c>
      <c r="F46">
        <v>32500</v>
      </c>
      <c r="G46">
        <v>36550</v>
      </c>
      <c r="H46">
        <v>40600</v>
      </c>
      <c r="I46">
        <v>43850</v>
      </c>
      <c r="J46">
        <v>47100</v>
      </c>
      <c r="K46">
        <v>50350</v>
      </c>
      <c r="L46">
        <v>53600</v>
      </c>
      <c r="M46">
        <v>34140</v>
      </c>
      <c r="N46">
        <v>39000</v>
      </c>
      <c r="O46">
        <v>43860</v>
      </c>
      <c r="P46">
        <v>48720</v>
      </c>
      <c r="Q46">
        <v>52620</v>
      </c>
      <c r="R46">
        <v>56520</v>
      </c>
      <c r="S46">
        <v>60420</v>
      </c>
      <c r="T46">
        <v>64320</v>
      </c>
      <c r="U46" t="s">
        <v>11</v>
      </c>
      <c r="AL46">
        <v>36</v>
      </c>
      <c r="AM46" t="s">
        <v>12</v>
      </c>
      <c r="AN46">
        <v>0</v>
      </c>
      <c r="AO46" t="s">
        <v>116</v>
      </c>
      <c r="AP46" t="s">
        <v>14</v>
      </c>
      <c r="AQ46" t="s">
        <v>259</v>
      </c>
      <c r="AR46" t="s">
        <v>116</v>
      </c>
    </row>
    <row r="47" spans="1:44" x14ac:dyDescent="0.55000000000000004">
      <c r="A47" s="16">
        <v>36</v>
      </c>
      <c r="B47" s="16" t="s">
        <v>9</v>
      </c>
      <c r="C47" t="s">
        <v>10</v>
      </c>
      <c r="D47" s="21">
        <v>113300</v>
      </c>
      <c r="E47">
        <v>39300</v>
      </c>
      <c r="F47">
        <v>44900</v>
      </c>
      <c r="G47">
        <v>50500</v>
      </c>
      <c r="H47">
        <v>56100</v>
      </c>
      <c r="I47">
        <v>60600</v>
      </c>
      <c r="J47">
        <v>65100</v>
      </c>
      <c r="K47">
        <v>69600</v>
      </c>
      <c r="L47">
        <v>74100</v>
      </c>
      <c r="M47">
        <v>47160</v>
      </c>
      <c r="N47">
        <v>53880</v>
      </c>
      <c r="O47">
        <v>60600</v>
      </c>
      <c r="P47">
        <v>67320</v>
      </c>
      <c r="Q47">
        <v>72720</v>
      </c>
      <c r="R47">
        <v>78120</v>
      </c>
      <c r="S47">
        <v>83520</v>
      </c>
      <c r="T47">
        <v>88920</v>
      </c>
      <c r="U47" t="s">
        <v>11</v>
      </c>
      <c r="AL47">
        <v>36</v>
      </c>
      <c r="AM47" t="s">
        <v>12</v>
      </c>
      <c r="AN47">
        <v>1</v>
      </c>
      <c r="AO47" t="s">
        <v>117</v>
      </c>
      <c r="AP47" t="s">
        <v>14</v>
      </c>
      <c r="AQ47" t="s">
        <v>260</v>
      </c>
      <c r="AR47" t="s">
        <v>117</v>
      </c>
    </row>
    <row r="48" spans="1:44" x14ac:dyDescent="0.55000000000000004">
      <c r="A48" s="16">
        <v>36</v>
      </c>
      <c r="B48" s="16" t="s">
        <v>9</v>
      </c>
      <c r="C48" t="s">
        <v>10</v>
      </c>
      <c r="D48" s="21">
        <v>113300</v>
      </c>
      <c r="E48">
        <v>39300</v>
      </c>
      <c r="F48">
        <v>44900</v>
      </c>
      <c r="G48">
        <v>50500</v>
      </c>
      <c r="H48">
        <v>56100</v>
      </c>
      <c r="I48">
        <v>60600</v>
      </c>
      <c r="J48">
        <v>65100</v>
      </c>
      <c r="K48">
        <v>69600</v>
      </c>
      <c r="L48">
        <v>74100</v>
      </c>
      <c r="M48">
        <v>47160</v>
      </c>
      <c r="N48">
        <v>53880</v>
      </c>
      <c r="O48">
        <v>60600</v>
      </c>
      <c r="P48">
        <v>67320</v>
      </c>
      <c r="Q48">
        <v>72720</v>
      </c>
      <c r="R48">
        <v>78120</v>
      </c>
      <c r="S48">
        <v>83520</v>
      </c>
      <c r="T48">
        <v>88920</v>
      </c>
      <c r="U48" t="s">
        <v>11</v>
      </c>
      <c r="AL48">
        <v>36</v>
      </c>
      <c r="AM48" t="s">
        <v>12</v>
      </c>
      <c r="AN48">
        <v>1</v>
      </c>
      <c r="AO48" t="s">
        <v>118</v>
      </c>
      <c r="AP48" t="s">
        <v>14</v>
      </c>
      <c r="AQ48" t="s">
        <v>261</v>
      </c>
      <c r="AR48" t="s">
        <v>118</v>
      </c>
    </row>
    <row r="49" spans="1:44" x14ac:dyDescent="0.55000000000000004">
      <c r="A49" s="16">
        <v>36</v>
      </c>
      <c r="B49" s="16" t="s">
        <v>9</v>
      </c>
      <c r="C49" t="s">
        <v>10</v>
      </c>
      <c r="D49" s="21">
        <v>113300</v>
      </c>
      <c r="E49">
        <v>39300</v>
      </c>
      <c r="F49">
        <v>44900</v>
      </c>
      <c r="G49">
        <v>50500</v>
      </c>
      <c r="H49">
        <v>56100</v>
      </c>
      <c r="I49">
        <v>60600</v>
      </c>
      <c r="J49">
        <v>65100</v>
      </c>
      <c r="K49">
        <v>69600</v>
      </c>
      <c r="L49">
        <v>74100</v>
      </c>
      <c r="M49">
        <v>47160</v>
      </c>
      <c r="N49">
        <v>53880</v>
      </c>
      <c r="O49">
        <v>60600</v>
      </c>
      <c r="P49">
        <v>67320</v>
      </c>
      <c r="Q49">
        <v>72720</v>
      </c>
      <c r="R49">
        <v>78120</v>
      </c>
      <c r="S49">
        <v>83520</v>
      </c>
      <c r="T49">
        <v>88920</v>
      </c>
      <c r="U49" t="s">
        <v>11</v>
      </c>
      <c r="AL49">
        <v>36</v>
      </c>
      <c r="AM49" t="s">
        <v>12</v>
      </c>
      <c r="AN49">
        <v>1</v>
      </c>
      <c r="AO49" t="s">
        <v>119</v>
      </c>
      <c r="AP49" t="s">
        <v>14</v>
      </c>
      <c r="AQ49" t="s">
        <v>262</v>
      </c>
      <c r="AR49" t="s">
        <v>119</v>
      </c>
    </row>
    <row r="50" spans="1:44" x14ac:dyDescent="0.55000000000000004">
      <c r="A50" s="16">
        <v>36</v>
      </c>
      <c r="B50" s="16" t="s">
        <v>120</v>
      </c>
      <c r="C50" t="s">
        <v>121</v>
      </c>
      <c r="D50" s="21">
        <v>85000</v>
      </c>
      <c r="E50">
        <v>29200</v>
      </c>
      <c r="F50">
        <v>33400</v>
      </c>
      <c r="G50">
        <v>37550</v>
      </c>
      <c r="H50">
        <v>41700</v>
      </c>
      <c r="I50">
        <v>45050</v>
      </c>
      <c r="J50">
        <v>48400</v>
      </c>
      <c r="K50">
        <v>51750</v>
      </c>
      <c r="L50">
        <v>55050</v>
      </c>
      <c r="M50">
        <v>35040</v>
      </c>
      <c r="N50">
        <v>40080</v>
      </c>
      <c r="O50">
        <v>45060</v>
      </c>
      <c r="P50">
        <v>50040</v>
      </c>
      <c r="Q50">
        <v>54060</v>
      </c>
      <c r="R50">
        <v>58080</v>
      </c>
      <c r="S50">
        <v>62100</v>
      </c>
      <c r="T50">
        <v>66060</v>
      </c>
      <c r="U50" t="s">
        <v>11</v>
      </c>
      <c r="AL50">
        <v>36</v>
      </c>
      <c r="AM50" t="s">
        <v>12</v>
      </c>
      <c r="AN50">
        <v>0</v>
      </c>
      <c r="AO50" t="s">
        <v>122</v>
      </c>
      <c r="AP50" t="s">
        <v>14</v>
      </c>
      <c r="AQ50" t="s">
        <v>263</v>
      </c>
      <c r="AR50" t="s">
        <v>122</v>
      </c>
    </row>
    <row r="51" spans="1:44" x14ac:dyDescent="0.55000000000000004">
      <c r="A51" s="16">
        <v>36</v>
      </c>
      <c r="B51" s="16" t="s">
        <v>123</v>
      </c>
      <c r="C51" t="s">
        <v>124</v>
      </c>
      <c r="D51" s="21">
        <v>84700</v>
      </c>
      <c r="E51">
        <v>29050</v>
      </c>
      <c r="F51">
        <v>33200</v>
      </c>
      <c r="G51">
        <v>37350</v>
      </c>
      <c r="H51">
        <v>41500</v>
      </c>
      <c r="I51">
        <v>44850</v>
      </c>
      <c r="J51">
        <v>48150</v>
      </c>
      <c r="K51">
        <v>51500</v>
      </c>
      <c r="L51">
        <v>54800</v>
      </c>
      <c r="M51">
        <v>34860</v>
      </c>
      <c r="N51">
        <v>39840</v>
      </c>
      <c r="O51">
        <v>44820</v>
      </c>
      <c r="P51">
        <v>49800</v>
      </c>
      <c r="Q51">
        <v>53820</v>
      </c>
      <c r="R51">
        <v>57780</v>
      </c>
      <c r="S51">
        <v>61800</v>
      </c>
      <c r="T51">
        <v>65760</v>
      </c>
      <c r="U51" t="s">
        <v>11</v>
      </c>
      <c r="AL51">
        <v>36</v>
      </c>
      <c r="AM51" t="s">
        <v>12</v>
      </c>
      <c r="AN51">
        <v>0</v>
      </c>
      <c r="AO51" t="s">
        <v>125</v>
      </c>
      <c r="AP51" t="s">
        <v>14</v>
      </c>
      <c r="AQ51" t="s">
        <v>264</v>
      </c>
      <c r="AR51" t="s">
        <v>125</v>
      </c>
    </row>
    <row r="52" spans="1:44" x14ac:dyDescent="0.55000000000000004">
      <c r="A52" s="16">
        <v>36</v>
      </c>
      <c r="B52" s="16" t="s">
        <v>126</v>
      </c>
      <c r="C52" t="s">
        <v>127</v>
      </c>
      <c r="D52" s="21">
        <v>88700</v>
      </c>
      <c r="E52">
        <v>29200</v>
      </c>
      <c r="F52">
        <v>33400</v>
      </c>
      <c r="G52">
        <v>37550</v>
      </c>
      <c r="H52">
        <v>41700</v>
      </c>
      <c r="I52">
        <v>45050</v>
      </c>
      <c r="J52">
        <v>48400</v>
      </c>
      <c r="K52">
        <v>51750</v>
      </c>
      <c r="L52">
        <v>55050</v>
      </c>
      <c r="M52">
        <v>35040</v>
      </c>
      <c r="N52">
        <v>40080</v>
      </c>
      <c r="O52">
        <v>45060</v>
      </c>
      <c r="P52">
        <v>50040</v>
      </c>
      <c r="Q52">
        <v>54060</v>
      </c>
      <c r="R52">
        <v>58080</v>
      </c>
      <c r="S52">
        <v>62100</v>
      </c>
      <c r="T52">
        <v>66060</v>
      </c>
      <c r="U52" t="s">
        <v>23</v>
      </c>
      <c r="V52">
        <v>30250</v>
      </c>
      <c r="W52">
        <v>34550</v>
      </c>
      <c r="X52">
        <v>38850</v>
      </c>
      <c r="Y52">
        <v>43150</v>
      </c>
      <c r="Z52">
        <v>46650</v>
      </c>
      <c r="AA52">
        <v>50100</v>
      </c>
      <c r="AB52">
        <v>53550</v>
      </c>
      <c r="AC52">
        <v>57000</v>
      </c>
      <c r="AD52">
        <v>36300</v>
      </c>
      <c r="AE52">
        <v>41460</v>
      </c>
      <c r="AF52">
        <v>46620</v>
      </c>
      <c r="AG52">
        <v>51780</v>
      </c>
      <c r="AH52">
        <v>55980</v>
      </c>
      <c r="AI52">
        <v>60120</v>
      </c>
      <c r="AJ52">
        <v>64260</v>
      </c>
      <c r="AK52">
        <v>68400</v>
      </c>
      <c r="AL52">
        <v>36</v>
      </c>
      <c r="AM52" t="s">
        <v>12</v>
      </c>
      <c r="AN52">
        <v>0</v>
      </c>
      <c r="AO52" t="s">
        <v>128</v>
      </c>
      <c r="AP52" t="s">
        <v>14</v>
      </c>
      <c r="AQ52" t="s">
        <v>265</v>
      </c>
      <c r="AR52" t="s">
        <v>128</v>
      </c>
    </row>
    <row r="53" spans="1:44" x14ac:dyDescent="0.55000000000000004">
      <c r="A53" s="16">
        <v>36</v>
      </c>
      <c r="B53" s="16" t="s">
        <v>94</v>
      </c>
      <c r="C53" t="s">
        <v>95</v>
      </c>
      <c r="D53" s="21">
        <v>156300</v>
      </c>
      <c r="E53">
        <v>53900</v>
      </c>
      <c r="F53">
        <v>61600</v>
      </c>
      <c r="G53">
        <v>69300</v>
      </c>
      <c r="H53">
        <v>76950</v>
      </c>
      <c r="I53">
        <v>83150</v>
      </c>
      <c r="J53">
        <v>89300</v>
      </c>
      <c r="K53">
        <v>95450</v>
      </c>
      <c r="L53">
        <v>101600</v>
      </c>
      <c r="M53">
        <v>64680</v>
      </c>
      <c r="N53">
        <v>73920</v>
      </c>
      <c r="O53">
        <v>83160</v>
      </c>
      <c r="P53">
        <v>92340</v>
      </c>
      <c r="Q53">
        <v>99780</v>
      </c>
      <c r="R53">
        <v>107160</v>
      </c>
      <c r="S53">
        <v>114540</v>
      </c>
      <c r="T53">
        <v>121920</v>
      </c>
      <c r="U53" t="s">
        <v>11</v>
      </c>
      <c r="AL53">
        <v>36</v>
      </c>
      <c r="AM53" t="s">
        <v>12</v>
      </c>
      <c r="AN53">
        <v>1</v>
      </c>
      <c r="AO53" t="s">
        <v>129</v>
      </c>
      <c r="AP53" t="s">
        <v>14</v>
      </c>
      <c r="AQ53" t="s">
        <v>266</v>
      </c>
      <c r="AR53" t="s">
        <v>129</v>
      </c>
    </row>
    <row r="54" spans="1:44" x14ac:dyDescent="0.55000000000000004">
      <c r="A54" s="16">
        <v>36</v>
      </c>
      <c r="B54" s="16" t="s">
        <v>130</v>
      </c>
      <c r="C54" t="s">
        <v>131</v>
      </c>
      <c r="D54" s="21">
        <v>85000</v>
      </c>
      <c r="E54">
        <v>28450</v>
      </c>
      <c r="F54">
        <v>32500</v>
      </c>
      <c r="G54">
        <v>36550</v>
      </c>
      <c r="H54">
        <v>40600</v>
      </c>
      <c r="I54">
        <v>43850</v>
      </c>
      <c r="J54">
        <v>47100</v>
      </c>
      <c r="K54">
        <v>50350</v>
      </c>
      <c r="L54">
        <v>53600</v>
      </c>
      <c r="M54">
        <v>34140</v>
      </c>
      <c r="N54">
        <v>39000</v>
      </c>
      <c r="O54">
        <v>43860</v>
      </c>
      <c r="P54">
        <v>48720</v>
      </c>
      <c r="Q54">
        <v>52620</v>
      </c>
      <c r="R54">
        <v>56520</v>
      </c>
      <c r="S54">
        <v>60420</v>
      </c>
      <c r="T54">
        <v>64320</v>
      </c>
      <c r="U54" t="s">
        <v>11</v>
      </c>
      <c r="AL54">
        <v>36</v>
      </c>
      <c r="AM54" t="s">
        <v>12</v>
      </c>
      <c r="AN54">
        <v>0</v>
      </c>
      <c r="AO54" t="s">
        <v>132</v>
      </c>
      <c r="AP54" t="s">
        <v>14</v>
      </c>
      <c r="AQ54" t="s">
        <v>267</v>
      </c>
      <c r="AR54" t="s">
        <v>132</v>
      </c>
    </row>
    <row r="55" spans="1:44" x14ac:dyDescent="0.55000000000000004">
      <c r="A55" s="16">
        <v>36</v>
      </c>
      <c r="B55" s="16" t="s">
        <v>21</v>
      </c>
      <c r="C55" t="s">
        <v>22</v>
      </c>
      <c r="D55" s="21">
        <v>85300</v>
      </c>
      <c r="E55">
        <v>28450</v>
      </c>
      <c r="F55">
        <v>32500</v>
      </c>
      <c r="G55">
        <v>36550</v>
      </c>
      <c r="H55">
        <v>40600</v>
      </c>
      <c r="I55">
        <v>43850</v>
      </c>
      <c r="J55">
        <v>47100</v>
      </c>
      <c r="K55">
        <v>50350</v>
      </c>
      <c r="L55">
        <v>53600</v>
      </c>
      <c r="M55">
        <v>34140</v>
      </c>
      <c r="N55">
        <v>39000</v>
      </c>
      <c r="O55">
        <v>43860</v>
      </c>
      <c r="P55">
        <v>48720</v>
      </c>
      <c r="Q55">
        <v>52620</v>
      </c>
      <c r="R55">
        <v>56520</v>
      </c>
      <c r="S55">
        <v>60420</v>
      </c>
      <c r="T55">
        <v>64320</v>
      </c>
      <c r="U55" t="s">
        <v>23</v>
      </c>
      <c r="V55">
        <v>26950</v>
      </c>
      <c r="W55">
        <v>30800</v>
      </c>
      <c r="X55">
        <v>34650</v>
      </c>
      <c r="Y55">
        <v>38450</v>
      </c>
      <c r="Z55">
        <v>41550</v>
      </c>
      <c r="AA55">
        <v>44650</v>
      </c>
      <c r="AB55">
        <v>47700</v>
      </c>
      <c r="AC55">
        <v>50800</v>
      </c>
      <c r="AD55">
        <v>32340</v>
      </c>
      <c r="AE55">
        <v>36960</v>
      </c>
      <c r="AF55">
        <v>41580</v>
      </c>
      <c r="AG55">
        <v>46140</v>
      </c>
      <c r="AH55">
        <v>49860</v>
      </c>
      <c r="AI55">
        <v>53580</v>
      </c>
      <c r="AJ55">
        <v>57240</v>
      </c>
      <c r="AK55">
        <v>60960</v>
      </c>
      <c r="AL55">
        <v>36</v>
      </c>
      <c r="AM55" t="s">
        <v>12</v>
      </c>
      <c r="AN55">
        <v>1</v>
      </c>
      <c r="AO55" t="s">
        <v>133</v>
      </c>
      <c r="AP55" t="s">
        <v>14</v>
      </c>
      <c r="AQ55" t="s">
        <v>268</v>
      </c>
      <c r="AR55" t="s">
        <v>133</v>
      </c>
    </row>
    <row r="56" spans="1:44" x14ac:dyDescent="0.55000000000000004">
      <c r="A56" s="16">
        <v>36</v>
      </c>
      <c r="B56" s="16" t="s">
        <v>134</v>
      </c>
      <c r="C56" t="s">
        <v>135</v>
      </c>
      <c r="D56" s="21">
        <v>112000</v>
      </c>
      <c r="E56">
        <v>37150</v>
      </c>
      <c r="F56">
        <v>42450</v>
      </c>
      <c r="G56">
        <v>47750</v>
      </c>
      <c r="H56">
        <v>53050</v>
      </c>
      <c r="I56">
        <v>57300</v>
      </c>
      <c r="J56">
        <v>61550</v>
      </c>
      <c r="K56">
        <v>65800</v>
      </c>
      <c r="L56">
        <v>70050</v>
      </c>
      <c r="M56">
        <v>44580</v>
      </c>
      <c r="N56">
        <v>50940</v>
      </c>
      <c r="O56">
        <v>57300</v>
      </c>
      <c r="P56">
        <v>63660</v>
      </c>
      <c r="Q56">
        <v>68760</v>
      </c>
      <c r="R56">
        <v>73860</v>
      </c>
      <c r="S56">
        <v>78960</v>
      </c>
      <c r="T56">
        <v>84060</v>
      </c>
      <c r="U56" t="s">
        <v>11</v>
      </c>
      <c r="AL56">
        <v>36</v>
      </c>
      <c r="AM56" t="s">
        <v>12</v>
      </c>
      <c r="AN56">
        <v>1</v>
      </c>
      <c r="AO56" t="s">
        <v>136</v>
      </c>
      <c r="AP56" t="s">
        <v>14</v>
      </c>
      <c r="AQ56" t="s">
        <v>269</v>
      </c>
      <c r="AR56" t="s">
        <v>136</v>
      </c>
    </row>
    <row r="57" spans="1:44" x14ac:dyDescent="0.55000000000000004">
      <c r="A57" s="16">
        <v>36</v>
      </c>
      <c r="B57" s="16" t="s">
        <v>137</v>
      </c>
      <c r="C57" t="s">
        <v>138</v>
      </c>
      <c r="D57" s="21">
        <v>112400</v>
      </c>
      <c r="E57">
        <v>35600</v>
      </c>
      <c r="F57">
        <v>40650</v>
      </c>
      <c r="G57">
        <v>45750</v>
      </c>
      <c r="H57">
        <v>50800</v>
      </c>
      <c r="I57">
        <v>54900</v>
      </c>
      <c r="J57">
        <v>58950</v>
      </c>
      <c r="K57">
        <v>63000</v>
      </c>
      <c r="L57">
        <v>67100</v>
      </c>
      <c r="M57">
        <v>42720</v>
      </c>
      <c r="N57">
        <v>48780</v>
      </c>
      <c r="O57">
        <v>54900</v>
      </c>
      <c r="P57">
        <v>60960</v>
      </c>
      <c r="Q57">
        <v>65880</v>
      </c>
      <c r="R57">
        <v>70740</v>
      </c>
      <c r="S57">
        <v>75600</v>
      </c>
      <c r="T57">
        <v>80520</v>
      </c>
      <c r="U57" t="s">
        <v>11</v>
      </c>
      <c r="AL57">
        <v>36</v>
      </c>
      <c r="AM57" t="s">
        <v>12</v>
      </c>
      <c r="AN57">
        <v>1</v>
      </c>
      <c r="AO57" t="s">
        <v>139</v>
      </c>
      <c r="AP57" t="s">
        <v>14</v>
      </c>
      <c r="AQ57" t="s">
        <v>270</v>
      </c>
      <c r="AR57" t="s">
        <v>139</v>
      </c>
    </row>
    <row r="58" spans="1:44" x14ac:dyDescent="0.55000000000000004">
      <c r="A58" s="16">
        <v>36</v>
      </c>
      <c r="B58" s="16" t="s">
        <v>140</v>
      </c>
      <c r="C58" t="s">
        <v>141</v>
      </c>
      <c r="D58" s="21">
        <v>90600</v>
      </c>
      <c r="E58">
        <v>31750</v>
      </c>
      <c r="F58">
        <v>36250</v>
      </c>
      <c r="G58">
        <v>40800</v>
      </c>
      <c r="H58">
        <v>45300</v>
      </c>
      <c r="I58">
        <v>48950</v>
      </c>
      <c r="J58">
        <v>52550</v>
      </c>
      <c r="K58">
        <v>56200</v>
      </c>
      <c r="L58">
        <v>59800</v>
      </c>
      <c r="M58">
        <v>38100</v>
      </c>
      <c r="N58">
        <v>43500</v>
      </c>
      <c r="O58">
        <v>48960</v>
      </c>
      <c r="P58">
        <v>54360</v>
      </c>
      <c r="Q58">
        <v>58740</v>
      </c>
      <c r="R58">
        <v>63060</v>
      </c>
      <c r="S58">
        <v>67440</v>
      </c>
      <c r="T58">
        <v>71760</v>
      </c>
      <c r="U58" t="s">
        <v>11</v>
      </c>
      <c r="AL58">
        <v>36</v>
      </c>
      <c r="AM58" t="s">
        <v>12</v>
      </c>
      <c r="AN58">
        <v>1</v>
      </c>
      <c r="AO58" t="s">
        <v>142</v>
      </c>
      <c r="AP58" t="s">
        <v>14</v>
      </c>
      <c r="AQ58" t="s">
        <v>271</v>
      </c>
      <c r="AR58" t="s">
        <v>142</v>
      </c>
    </row>
    <row r="59" spans="1:44" x14ac:dyDescent="0.55000000000000004">
      <c r="A59" s="16">
        <v>36</v>
      </c>
      <c r="B59" s="16" t="s">
        <v>140</v>
      </c>
      <c r="C59" t="s">
        <v>141</v>
      </c>
      <c r="D59" s="21">
        <v>90600</v>
      </c>
      <c r="E59">
        <v>31750</v>
      </c>
      <c r="F59">
        <v>36250</v>
      </c>
      <c r="G59">
        <v>40800</v>
      </c>
      <c r="H59">
        <v>45300</v>
      </c>
      <c r="I59">
        <v>48950</v>
      </c>
      <c r="J59">
        <v>52550</v>
      </c>
      <c r="K59">
        <v>56200</v>
      </c>
      <c r="L59">
        <v>59800</v>
      </c>
      <c r="M59">
        <v>38100</v>
      </c>
      <c r="N59">
        <v>43500</v>
      </c>
      <c r="O59">
        <v>48960</v>
      </c>
      <c r="P59">
        <v>54360</v>
      </c>
      <c r="Q59">
        <v>58740</v>
      </c>
      <c r="R59">
        <v>63060</v>
      </c>
      <c r="S59">
        <v>67440</v>
      </c>
      <c r="T59">
        <v>71760</v>
      </c>
      <c r="U59" t="s">
        <v>11</v>
      </c>
      <c r="AL59">
        <v>36</v>
      </c>
      <c r="AM59" t="s">
        <v>12</v>
      </c>
      <c r="AN59">
        <v>1</v>
      </c>
      <c r="AO59" t="s">
        <v>143</v>
      </c>
      <c r="AP59" t="s">
        <v>14</v>
      </c>
      <c r="AQ59" t="s">
        <v>272</v>
      </c>
      <c r="AR59" t="s">
        <v>143</v>
      </c>
    </row>
    <row r="60" spans="1:44" x14ac:dyDescent="0.55000000000000004">
      <c r="A60" s="16">
        <v>36</v>
      </c>
      <c r="B60" s="16" t="s">
        <v>84</v>
      </c>
      <c r="C60" t="s">
        <v>85</v>
      </c>
      <c r="D60" s="21">
        <v>97600</v>
      </c>
      <c r="E60">
        <v>33250</v>
      </c>
      <c r="F60">
        <v>38000</v>
      </c>
      <c r="G60">
        <v>42750</v>
      </c>
      <c r="H60">
        <v>47500</v>
      </c>
      <c r="I60">
        <v>51300</v>
      </c>
      <c r="J60">
        <v>55100</v>
      </c>
      <c r="K60">
        <v>58900</v>
      </c>
      <c r="L60">
        <v>62700</v>
      </c>
      <c r="M60">
        <v>39900</v>
      </c>
      <c r="N60">
        <v>45600</v>
      </c>
      <c r="O60">
        <v>51300</v>
      </c>
      <c r="P60">
        <v>57000</v>
      </c>
      <c r="Q60">
        <v>61560</v>
      </c>
      <c r="R60">
        <v>66120</v>
      </c>
      <c r="S60">
        <v>70680</v>
      </c>
      <c r="T60">
        <v>75240</v>
      </c>
      <c r="U60" t="s">
        <v>23</v>
      </c>
      <c r="V60">
        <v>32350</v>
      </c>
      <c r="W60">
        <v>37000</v>
      </c>
      <c r="X60">
        <v>41600</v>
      </c>
      <c r="Y60">
        <v>46200</v>
      </c>
      <c r="Z60">
        <v>49900</v>
      </c>
      <c r="AA60">
        <v>53600</v>
      </c>
      <c r="AB60">
        <v>57300</v>
      </c>
      <c r="AC60">
        <v>61000</v>
      </c>
      <c r="AD60">
        <v>38820</v>
      </c>
      <c r="AE60">
        <v>44400</v>
      </c>
      <c r="AF60">
        <v>49920</v>
      </c>
      <c r="AG60">
        <v>55440</v>
      </c>
      <c r="AH60">
        <v>59880</v>
      </c>
      <c r="AI60">
        <v>64320</v>
      </c>
      <c r="AJ60">
        <v>68760</v>
      </c>
      <c r="AK60">
        <v>73200</v>
      </c>
      <c r="AL60">
        <v>36</v>
      </c>
      <c r="AM60" t="s">
        <v>12</v>
      </c>
      <c r="AN60">
        <v>1</v>
      </c>
      <c r="AO60" t="s">
        <v>144</v>
      </c>
      <c r="AP60" t="s">
        <v>14</v>
      </c>
      <c r="AQ60" t="s">
        <v>273</v>
      </c>
      <c r="AR60" t="s">
        <v>144</v>
      </c>
    </row>
    <row r="61" spans="1:44" x14ac:dyDescent="0.55000000000000004">
      <c r="A61" s="16">
        <v>36</v>
      </c>
      <c r="B61" s="16" t="s">
        <v>145</v>
      </c>
      <c r="C61" t="s">
        <v>146</v>
      </c>
      <c r="D61" s="21">
        <v>151400</v>
      </c>
      <c r="E61">
        <v>51400</v>
      </c>
      <c r="F61">
        <v>58750</v>
      </c>
      <c r="G61">
        <v>66100</v>
      </c>
      <c r="H61">
        <v>73400</v>
      </c>
      <c r="I61">
        <v>79300</v>
      </c>
      <c r="J61">
        <v>85150</v>
      </c>
      <c r="K61">
        <v>91050</v>
      </c>
      <c r="L61">
        <v>96900</v>
      </c>
      <c r="M61">
        <v>61680</v>
      </c>
      <c r="N61">
        <v>70500</v>
      </c>
      <c r="O61">
        <v>79320</v>
      </c>
      <c r="P61">
        <v>88080</v>
      </c>
      <c r="Q61">
        <v>95160</v>
      </c>
      <c r="R61">
        <v>102180</v>
      </c>
      <c r="S61">
        <v>109260</v>
      </c>
      <c r="T61">
        <v>116280</v>
      </c>
      <c r="U61" t="s">
        <v>11</v>
      </c>
      <c r="AL61">
        <v>36</v>
      </c>
      <c r="AM61" t="s">
        <v>12</v>
      </c>
      <c r="AN61">
        <v>1</v>
      </c>
      <c r="AO61" t="s">
        <v>147</v>
      </c>
      <c r="AP61" t="s">
        <v>14</v>
      </c>
      <c r="AQ61" t="s">
        <v>274</v>
      </c>
      <c r="AR61" t="s">
        <v>147</v>
      </c>
    </row>
    <row r="62" spans="1:44" x14ac:dyDescent="0.55000000000000004">
      <c r="A62" s="16">
        <v>36</v>
      </c>
      <c r="B62" s="16" t="s">
        <v>148</v>
      </c>
      <c r="C62" t="s">
        <v>149</v>
      </c>
      <c r="D62" s="21">
        <v>85500</v>
      </c>
      <c r="E62">
        <v>29250</v>
      </c>
      <c r="F62">
        <v>33400</v>
      </c>
      <c r="G62">
        <v>37600</v>
      </c>
      <c r="H62">
        <v>41750</v>
      </c>
      <c r="I62">
        <v>45100</v>
      </c>
      <c r="J62">
        <v>48450</v>
      </c>
      <c r="K62">
        <v>51800</v>
      </c>
      <c r="L62">
        <v>55150</v>
      </c>
      <c r="M62">
        <v>35100</v>
      </c>
      <c r="N62">
        <v>40080</v>
      </c>
      <c r="O62">
        <v>45120</v>
      </c>
      <c r="P62">
        <v>50100</v>
      </c>
      <c r="Q62">
        <v>54120</v>
      </c>
      <c r="R62">
        <v>58140</v>
      </c>
      <c r="S62">
        <v>62160</v>
      </c>
      <c r="T62">
        <v>66180</v>
      </c>
      <c r="U62" t="s">
        <v>11</v>
      </c>
      <c r="AL62">
        <v>36</v>
      </c>
      <c r="AM62" t="s">
        <v>12</v>
      </c>
      <c r="AN62">
        <v>0</v>
      </c>
      <c r="AO62" t="s">
        <v>150</v>
      </c>
      <c r="AP62" t="s">
        <v>14</v>
      </c>
      <c r="AQ62" t="s">
        <v>275</v>
      </c>
      <c r="AR62" t="s">
        <v>150</v>
      </c>
    </row>
    <row r="63" spans="1:44" x14ac:dyDescent="0.55000000000000004">
      <c r="A63" s="16">
        <v>36</v>
      </c>
      <c r="B63" s="16" t="s">
        <v>151</v>
      </c>
      <c r="C63" t="s">
        <v>152</v>
      </c>
      <c r="D63" s="21">
        <v>80100</v>
      </c>
      <c r="E63">
        <v>29300</v>
      </c>
      <c r="F63">
        <v>33500</v>
      </c>
      <c r="G63">
        <v>37700</v>
      </c>
      <c r="H63">
        <v>41850</v>
      </c>
      <c r="I63">
        <v>45200</v>
      </c>
      <c r="J63">
        <v>48550</v>
      </c>
      <c r="K63">
        <v>51900</v>
      </c>
      <c r="L63">
        <v>55250</v>
      </c>
      <c r="M63">
        <v>35160</v>
      </c>
      <c r="N63">
        <v>40200</v>
      </c>
      <c r="O63">
        <v>45240</v>
      </c>
      <c r="P63">
        <v>50220</v>
      </c>
      <c r="Q63">
        <v>54240</v>
      </c>
      <c r="R63">
        <v>58260</v>
      </c>
      <c r="S63">
        <v>62280</v>
      </c>
      <c r="T63">
        <v>66300</v>
      </c>
      <c r="U63" t="s">
        <v>11</v>
      </c>
      <c r="AL63">
        <v>36</v>
      </c>
      <c r="AM63" t="s">
        <v>12</v>
      </c>
      <c r="AN63">
        <v>1</v>
      </c>
      <c r="AO63" t="s">
        <v>153</v>
      </c>
      <c r="AP63" t="s">
        <v>14</v>
      </c>
      <c r="AQ63" t="s">
        <v>276</v>
      </c>
      <c r="AR63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4"/>
  <sheetViews>
    <sheetView tabSelected="1" topLeftCell="B1" workbookViewId="0">
      <selection activeCell="J10" sqref="J10"/>
    </sheetView>
  </sheetViews>
  <sheetFormatPr defaultRowHeight="14.4" x14ac:dyDescent="0.55000000000000004"/>
  <cols>
    <col min="1" max="1" width="28.83984375" hidden="1" customWidth="1"/>
    <col min="2" max="2" width="28" customWidth="1"/>
    <col min="3" max="3" width="9.41796875" bestFit="1" customWidth="1"/>
    <col min="4" max="11" width="9.41796875" customWidth="1"/>
  </cols>
  <sheetData>
    <row r="1" spans="1:11" ht="46.5" customHeight="1" thickBot="1" x14ac:dyDescent="0.6">
      <c r="B1" s="26" t="str">
        <f>CONCATENATE("AHC STATEWIDE AND AREA INCOME LIMITS FOR LOW INCOME FAMILIES, BY HUD LOW INCOME LIMIT PERCENTAGE AND NUMBER OF PERSONS, IN THE METROPOLITAN AREAS AND NON-METROPOLITAN COUNTIES OF NEW YORK STATE ",LEFT($C$2,4))</f>
        <v>AHC STATEWIDE AND AREA INCOME LIMITS FOR LOW INCOME FAMILIES, BY HUD LOW INCOME LIMIT PERCENTAGE AND NUMBER OF PERSONS, IN THE METROPOLITAN AREAS AND NON-METROPOLITAN COUNTIES OF NEW YORK STATE 2023</v>
      </c>
      <c r="C1" s="27"/>
      <c r="D1" s="27"/>
      <c r="E1" s="27"/>
      <c r="F1" s="27"/>
      <c r="G1" s="27"/>
      <c r="H1" s="27"/>
      <c r="I1" s="27"/>
      <c r="J1" s="27"/>
      <c r="K1" s="28"/>
    </row>
    <row r="2" spans="1:11" ht="42.75" customHeight="1" thickBot="1" x14ac:dyDescent="0.6">
      <c r="B2" s="15" t="s">
        <v>154</v>
      </c>
      <c r="C2" s="1" t="str">
        <f>CONCATENATE(RIGHT(NYMTSP!$D$1,4)," Median Income")</f>
        <v>2023 Median Income</v>
      </c>
      <c r="D2" s="35" t="s">
        <v>171</v>
      </c>
      <c r="E2" s="35"/>
      <c r="F2" s="35"/>
      <c r="G2" s="35"/>
      <c r="H2" s="35"/>
      <c r="I2" s="35"/>
      <c r="J2" s="35"/>
      <c r="K2" s="36"/>
    </row>
    <row r="3" spans="1:11" ht="17.100000000000001" customHeight="1" thickTop="1" x14ac:dyDescent="0.55000000000000004">
      <c r="B3" s="2"/>
      <c r="C3" s="23"/>
      <c r="D3" s="3" t="s">
        <v>155</v>
      </c>
      <c r="E3" s="3" t="s">
        <v>156</v>
      </c>
      <c r="F3" s="3" t="s">
        <v>157</v>
      </c>
      <c r="G3" s="3" t="s">
        <v>158</v>
      </c>
      <c r="H3" s="3" t="s">
        <v>159</v>
      </c>
      <c r="I3" s="4" t="s">
        <v>160</v>
      </c>
      <c r="J3" s="4" t="s">
        <v>161</v>
      </c>
      <c r="K3" s="5" t="s">
        <v>162</v>
      </c>
    </row>
    <row r="4" spans="1:11" ht="17.100000000000001" customHeight="1" x14ac:dyDescent="0.55000000000000004">
      <c r="B4" s="6" t="s">
        <v>298</v>
      </c>
      <c r="C4" s="24">
        <v>103700</v>
      </c>
      <c r="D4" s="7" t="s">
        <v>163</v>
      </c>
      <c r="E4" s="7" t="s">
        <v>163</v>
      </c>
      <c r="F4" s="7" t="s">
        <v>163</v>
      </c>
      <c r="G4" s="7" t="s">
        <v>163</v>
      </c>
      <c r="H4" s="7" t="s">
        <v>163</v>
      </c>
      <c r="I4" s="8" t="s">
        <v>163</v>
      </c>
      <c r="J4" s="8" t="s">
        <v>163</v>
      </c>
      <c r="K4" s="9" t="s">
        <v>163</v>
      </c>
    </row>
    <row r="5" spans="1:11" ht="17.100000000000001" customHeight="1" x14ac:dyDescent="0.55000000000000004">
      <c r="B5" s="20" t="s">
        <v>164</v>
      </c>
      <c r="C5" s="25">
        <v>76700</v>
      </c>
      <c r="D5" s="29" t="str">
        <f t="shared" ref="D5:K5" si="0">$D$2</f>
        <v>100% HLIL (80% AMI)</v>
      </c>
      <c r="E5" s="31" t="str">
        <f t="shared" si="0"/>
        <v>100% HLIL (80% AMI)</v>
      </c>
      <c r="F5" s="31" t="str">
        <f t="shared" si="0"/>
        <v>100% HLIL (80% AMI)</v>
      </c>
      <c r="G5" s="31" t="str">
        <f t="shared" si="0"/>
        <v>100% HLIL (80% AMI)</v>
      </c>
      <c r="H5" s="31" t="str">
        <f t="shared" si="0"/>
        <v>100% HLIL (80% AMI)</v>
      </c>
      <c r="I5" s="31" t="str">
        <f t="shared" si="0"/>
        <v>100% HLIL (80% AMI)</v>
      </c>
      <c r="J5" s="31" t="str">
        <f t="shared" si="0"/>
        <v>100% HLIL (80% AMI)</v>
      </c>
      <c r="K5" s="33" t="str">
        <f t="shared" si="0"/>
        <v>100% HLIL (80% AMI)</v>
      </c>
    </row>
    <row r="6" spans="1:11" ht="17.100000000000001" customHeight="1" thickBot="1" x14ac:dyDescent="0.6">
      <c r="B6" s="10" t="s">
        <v>165</v>
      </c>
      <c r="C6" s="22">
        <v>96200</v>
      </c>
      <c r="D6" s="30"/>
      <c r="E6" s="32"/>
      <c r="F6" s="32"/>
      <c r="G6" s="32"/>
      <c r="H6" s="32"/>
      <c r="I6" s="32"/>
      <c r="J6" s="32"/>
      <c r="K6" s="34"/>
    </row>
    <row r="7" spans="1:11" ht="14.7" thickTop="1" x14ac:dyDescent="0.55000000000000004">
      <c r="A7" t="s">
        <v>10</v>
      </c>
      <c r="B7" s="11" t="str">
        <f>CONCATENATE(INDEX(NYMTSP!$AR:$AR,ROW()-5,1)," ",IF(AND($C7&lt;$C$5,VLOOKUP($A7,NYMTSP!$C:$G,5,FALSE)=($C$5/2)),"*",IF($C7&lt;(2*VLOOKUP($A7,NYMTSP!$C:$G,5,FALSE)),"#","")),IF(VLOOKUP($A7,NYMTSP!$C:$G,5,FALSE)&gt;$C$6,"†",""))</f>
        <v xml:space="preserve">Albany County </v>
      </c>
      <c r="C7" s="12">
        <f>VLOOKUP($A7,NYMTSP!$C:$L,2,FALSE)</f>
        <v>113300</v>
      </c>
      <c r="D7" s="12">
        <f>ROUND(VLOOKUP($D$2,'Income Limits Definitions'!$A:$C,3,FALSE)*VLOOKUP($A7,NYMTSP!$C:$L,3,FALSE),-2)</f>
        <v>62900</v>
      </c>
      <c r="E7" s="12">
        <f>ROUND(VLOOKUP($D$2,'Income Limits Definitions'!$A:$C,3,FALSE)*VLOOKUP($A7,NYMTSP!$C:$L,4,FALSE),-2)</f>
        <v>71800</v>
      </c>
      <c r="F7" s="12">
        <f>ROUND(VLOOKUP($D$2,'Income Limits Definitions'!$A:$C,3,FALSE)*VLOOKUP($A7,NYMTSP!$C:$L,5,FALSE),-2)</f>
        <v>80800</v>
      </c>
      <c r="G7" s="12">
        <f>ROUND(VLOOKUP($D$2,'Income Limits Definitions'!$A:$C,3,FALSE)*VLOOKUP($A7,NYMTSP!$C:$L,6,FALSE),-2)</f>
        <v>89800</v>
      </c>
      <c r="H7" s="12">
        <f>ROUND(VLOOKUP($D$2,'Income Limits Definitions'!$A:$C,3,FALSE)*VLOOKUP($A7,NYMTSP!$C:$L,7,FALSE),-2)</f>
        <v>97000</v>
      </c>
      <c r="I7" s="12">
        <f>ROUND(VLOOKUP($D$2,'Income Limits Definitions'!$A:$C,3,FALSE)*VLOOKUP($A7,NYMTSP!$C:$L,8,FALSE),-2)</f>
        <v>104200</v>
      </c>
      <c r="J7" s="12">
        <f>ROUND(VLOOKUP($D$2,'Income Limits Definitions'!$A:$C,3,FALSE)*VLOOKUP($A7,NYMTSP!$C:$L,9,FALSE),-2)</f>
        <v>111400</v>
      </c>
      <c r="K7" s="17">
        <f>ROUND(VLOOKUP($D$2,'Income Limits Definitions'!$A:$C,3,FALSE)*VLOOKUP($A7,NYMTSP!$C:$L,10,FALSE),-2)</f>
        <v>118600</v>
      </c>
    </row>
    <row r="8" spans="1:11" x14ac:dyDescent="0.55000000000000004">
      <c r="A8" t="s">
        <v>16</v>
      </c>
      <c r="B8" s="13" t="str">
        <f>CONCATENATE(INDEX(NYMTSP!$AR:$AR,ROW()-5,1)," ",IF(AND($C8&lt;$C$5,VLOOKUP($A8,NYMTSP!$C:$G,5,FALSE)=($C$5/2)),"*",IF($C8&lt;(2*VLOOKUP($A8,NYMTSP!$C:$G,5,FALSE)),"#","")),IF(VLOOKUP($A8,NYMTSP!$C:$G,5,FALSE)&gt;$C$6,"†",""))</f>
        <v xml:space="preserve">Allegany County </v>
      </c>
      <c r="C8" s="12">
        <f>VLOOKUP($A8,NYMTSP!$C:$L,2,FALSE)</f>
        <v>77100</v>
      </c>
      <c r="D8" s="12">
        <f>ROUND(VLOOKUP($D$2,'Income Limits Definitions'!$A:$C,3,FALSE)*VLOOKUP($A8,NYMTSP!$C:$L,3,FALSE),-2)</f>
        <v>45500</v>
      </c>
      <c r="E8" s="12">
        <f>ROUND(VLOOKUP($D$2,'Income Limits Definitions'!$A:$C,3,FALSE)*VLOOKUP($A8,NYMTSP!$C:$L,4,FALSE),-2)</f>
        <v>52000</v>
      </c>
      <c r="F8" s="12">
        <f>ROUND(VLOOKUP($D$2,'Income Limits Definitions'!$A:$C,3,FALSE)*VLOOKUP($A8,NYMTSP!$C:$L,5,FALSE),-2)</f>
        <v>58500</v>
      </c>
      <c r="G8" s="12">
        <f>ROUND(VLOOKUP($D$2,'Income Limits Definitions'!$A:$C,3,FALSE)*VLOOKUP($A8,NYMTSP!$C:$L,6,FALSE),-2)</f>
        <v>65000</v>
      </c>
      <c r="H8" s="12">
        <f>ROUND(VLOOKUP($D$2,'Income Limits Definitions'!$A:$C,3,FALSE)*VLOOKUP($A8,NYMTSP!$C:$L,7,FALSE),-2)</f>
        <v>70200</v>
      </c>
      <c r="I8" s="12">
        <f>ROUND(VLOOKUP($D$2,'Income Limits Definitions'!$A:$C,3,FALSE)*VLOOKUP($A8,NYMTSP!$C:$L,8,FALSE),-2)</f>
        <v>75400</v>
      </c>
      <c r="J8" s="12">
        <f>ROUND(VLOOKUP($D$2,'Income Limits Definitions'!$A:$C,3,FALSE)*VLOOKUP($A8,NYMTSP!$C:$L,9,FALSE),-2)</f>
        <v>80600</v>
      </c>
      <c r="K8" s="17">
        <f>ROUND(VLOOKUP($D$2,'Income Limits Definitions'!$A:$C,3,FALSE)*VLOOKUP($A8,NYMTSP!$C:$L,10,FALSE),-2)</f>
        <v>85800</v>
      </c>
    </row>
    <row r="9" spans="1:11" x14ac:dyDescent="0.55000000000000004">
      <c r="A9" t="s">
        <v>19</v>
      </c>
      <c r="B9" s="13" t="str">
        <f>CONCATENATE(INDEX(NYMTSP!$AR:$AR,ROW()-5,1)," ",IF(AND($C9&lt;$C$5,VLOOKUP($A9,NYMTSP!$C:$G,5,FALSE)=($C$5/2)),"*",IF($C9&lt;(2*VLOOKUP($A9,NYMTSP!$C:$G,5,FALSE)),"#","")),IF(VLOOKUP($A9,NYMTSP!$C:$G,5,FALSE)&gt;$C$6,"†",""))</f>
        <v>Bronx County #</v>
      </c>
      <c r="C9" s="12">
        <f>VLOOKUP($A9,NYMTSP!$C:$L,2,FALSE)</f>
        <v>94400</v>
      </c>
      <c r="D9" s="12">
        <f>ROUND(VLOOKUP($D$2,'Income Limits Definitions'!$A:$C,3,FALSE)*VLOOKUP($A9,NYMTSP!$C:$L,3,FALSE),-2)</f>
        <v>79100</v>
      </c>
      <c r="E9" s="12">
        <f>ROUND(VLOOKUP($D$2,'Income Limits Definitions'!$A:$C,3,FALSE)*VLOOKUP($A9,NYMTSP!$C:$L,4,FALSE),-2)</f>
        <v>90400</v>
      </c>
      <c r="F9" s="12">
        <f>ROUND(VLOOKUP($D$2,'Income Limits Definitions'!$A:$C,3,FALSE)*VLOOKUP($A9,NYMTSP!$C:$L,5,FALSE),-2)</f>
        <v>101700</v>
      </c>
      <c r="G9" s="12">
        <f>ROUND(VLOOKUP($D$2,'Income Limits Definitions'!$A:$C,3,FALSE)*VLOOKUP($A9,NYMTSP!$C:$L,6,FALSE),-2)</f>
        <v>113000</v>
      </c>
      <c r="H9" s="12">
        <f>ROUND(VLOOKUP($D$2,'Income Limits Definitions'!$A:$C,3,FALSE)*VLOOKUP($A9,NYMTSP!$C:$L,7,FALSE),-2)</f>
        <v>122000</v>
      </c>
      <c r="I9" s="12">
        <f>ROUND(VLOOKUP($D$2,'Income Limits Definitions'!$A:$C,3,FALSE)*VLOOKUP($A9,NYMTSP!$C:$L,8,FALSE),-2)</f>
        <v>131000</v>
      </c>
      <c r="J9" s="12">
        <f>ROUND(VLOOKUP($D$2,'Income Limits Definitions'!$A:$C,3,FALSE)*VLOOKUP($A9,NYMTSP!$C:$L,9,FALSE),-2)</f>
        <v>140100</v>
      </c>
      <c r="K9" s="17">
        <f>ROUND(VLOOKUP($D$2,'Income Limits Definitions'!$A:$C,3,FALSE)*VLOOKUP($A9,NYMTSP!$C:$L,10,FALSE),-2)</f>
        <v>149100</v>
      </c>
    </row>
    <row r="10" spans="1:11" x14ac:dyDescent="0.55000000000000004">
      <c r="A10" t="s">
        <v>22</v>
      </c>
      <c r="B10" s="13" t="str">
        <f>CONCATENATE(INDEX(NYMTSP!$AR:$AR,ROW()-5,1)," ",IF(AND($C10&lt;$C$5,VLOOKUP($A10,NYMTSP!$C:$G,5,FALSE)=($C$5/2)),"*",IF($C10&lt;(2*VLOOKUP($A10,NYMTSP!$C:$G,5,FALSE)),"#","")),IF(VLOOKUP($A10,NYMTSP!$C:$G,5,FALSE)&gt;$C$6,"†",""))</f>
        <v xml:space="preserve">Broome County </v>
      </c>
      <c r="C10" s="12">
        <f>VLOOKUP($A10,NYMTSP!$C:$L,2,FALSE)</f>
        <v>85300</v>
      </c>
      <c r="D10" s="12">
        <f>ROUND(VLOOKUP($D$2,'Income Limits Definitions'!$A:$C,3,FALSE)*VLOOKUP($A10,NYMTSP!$C:$L,3,FALSE),-2)</f>
        <v>45500</v>
      </c>
      <c r="E10" s="12">
        <f>ROUND(VLOOKUP($D$2,'Income Limits Definitions'!$A:$C,3,FALSE)*VLOOKUP($A10,NYMTSP!$C:$L,4,FALSE),-2)</f>
        <v>52000</v>
      </c>
      <c r="F10" s="12">
        <f>ROUND(VLOOKUP($D$2,'Income Limits Definitions'!$A:$C,3,FALSE)*VLOOKUP($A10,NYMTSP!$C:$L,5,FALSE),-2)</f>
        <v>58500</v>
      </c>
      <c r="G10" s="12">
        <f>ROUND(VLOOKUP($D$2,'Income Limits Definitions'!$A:$C,3,FALSE)*VLOOKUP($A10,NYMTSP!$C:$L,6,FALSE),-2)</f>
        <v>65000</v>
      </c>
      <c r="H10" s="12">
        <f>ROUND(VLOOKUP($D$2,'Income Limits Definitions'!$A:$C,3,FALSE)*VLOOKUP($A10,NYMTSP!$C:$L,7,FALSE),-2)</f>
        <v>70200</v>
      </c>
      <c r="I10" s="12">
        <f>ROUND(VLOOKUP($D$2,'Income Limits Definitions'!$A:$C,3,FALSE)*VLOOKUP($A10,NYMTSP!$C:$L,8,FALSE),-2)</f>
        <v>75400</v>
      </c>
      <c r="J10" s="12">
        <f>ROUND(VLOOKUP($D$2,'Income Limits Definitions'!$A:$C,3,FALSE)*VLOOKUP($A10,NYMTSP!$C:$L,9,FALSE),-2)</f>
        <v>80600</v>
      </c>
      <c r="K10" s="17">
        <f>ROUND(VLOOKUP($D$2,'Income Limits Definitions'!$A:$C,3,FALSE)*VLOOKUP($A10,NYMTSP!$C:$L,10,FALSE),-2)</f>
        <v>85800</v>
      </c>
    </row>
    <row r="11" spans="1:11" x14ac:dyDescent="0.55000000000000004">
      <c r="A11" t="s">
        <v>26</v>
      </c>
      <c r="B11" s="13" t="str">
        <f>CONCATENATE(INDEX(NYMTSP!$AR:$AR,ROW()-5,1)," ",IF(AND($C11&lt;$C$5,VLOOKUP($A11,NYMTSP!$C:$G,5,FALSE)=($C$5/2)),"*",IF($C11&lt;(2*VLOOKUP($A11,NYMTSP!$C:$G,5,FALSE)),"#","")),IF(VLOOKUP($A11,NYMTSP!$C:$G,5,FALSE)&gt;$C$6,"†",""))</f>
        <v xml:space="preserve">Cattaraugus County </v>
      </c>
      <c r="C11" s="12">
        <f>VLOOKUP($A11,NYMTSP!$C:$L,2,FALSE)</f>
        <v>81400</v>
      </c>
      <c r="D11" s="12">
        <f>ROUND(VLOOKUP($D$2,'Income Limits Definitions'!$A:$C,3,FALSE)*VLOOKUP($A11,NYMTSP!$C:$L,3,FALSE),-2)</f>
        <v>45500</v>
      </c>
      <c r="E11" s="12">
        <f>ROUND(VLOOKUP($D$2,'Income Limits Definitions'!$A:$C,3,FALSE)*VLOOKUP($A11,NYMTSP!$C:$L,4,FALSE),-2)</f>
        <v>52000</v>
      </c>
      <c r="F11" s="12">
        <f>ROUND(VLOOKUP($D$2,'Income Limits Definitions'!$A:$C,3,FALSE)*VLOOKUP($A11,NYMTSP!$C:$L,5,FALSE),-2)</f>
        <v>58500</v>
      </c>
      <c r="G11" s="12">
        <f>ROUND(VLOOKUP($D$2,'Income Limits Definitions'!$A:$C,3,FALSE)*VLOOKUP($A11,NYMTSP!$C:$L,6,FALSE),-2)</f>
        <v>65000</v>
      </c>
      <c r="H11" s="12">
        <f>ROUND(VLOOKUP($D$2,'Income Limits Definitions'!$A:$C,3,FALSE)*VLOOKUP($A11,NYMTSP!$C:$L,7,FALSE),-2)</f>
        <v>70200</v>
      </c>
      <c r="I11" s="12">
        <f>ROUND(VLOOKUP($D$2,'Income Limits Definitions'!$A:$C,3,FALSE)*VLOOKUP($A11,NYMTSP!$C:$L,8,FALSE),-2)</f>
        <v>75400</v>
      </c>
      <c r="J11" s="12">
        <f>ROUND(VLOOKUP($D$2,'Income Limits Definitions'!$A:$C,3,FALSE)*VLOOKUP($A11,NYMTSP!$C:$L,9,FALSE),-2)</f>
        <v>80600</v>
      </c>
      <c r="K11" s="17">
        <f>ROUND(VLOOKUP($D$2,'Income Limits Definitions'!$A:$C,3,FALSE)*VLOOKUP($A11,NYMTSP!$C:$L,10,FALSE),-2)</f>
        <v>85800</v>
      </c>
    </row>
    <row r="12" spans="1:11" x14ac:dyDescent="0.55000000000000004">
      <c r="A12" t="s">
        <v>29</v>
      </c>
      <c r="B12" s="6" t="str">
        <f>CONCATENATE(INDEX(NYMTSP!$AR:$AR,ROW()-5,1)," ",IF(AND($C12&lt;$C$5,VLOOKUP($A12,NYMTSP!$C:$G,5,FALSE)=($C$5/2)),"*",IF($C12&lt;(2*VLOOKUP($A12,NYMTSP!$C:$G,5,FALSE)),"#","")),IF(VLOOKUP($A12,NYMTSP!$C:$G,5,FALSE)&gt;$C$6,"†",""))</f>
        <v xml:space="preserve">Cayuga County </v>
      </c>
      <c r="C12" s="12">
        <f>VLOOKUP($A12,NYMTSP!$C:$L,2,FALSE)</f>
        <v>87900</v>
      </c>
      <c r="D12" s="12">
        <f>ROUND(VLOOKUP($D$2,'Income Limits Definitions'!$A:$C,3,FALSE)*VLOOKUP($A12,NYMTSP!$C:$L,3,FALSE),-2)</f>
        <v>49300</v>
      </c>
      <c r="E12" s="12">
        <f>ROUND(VLOOKUP($D$2,'Income Limits Definitions'!$A:$C,3,FALSE)*VLOOKUP($A12,NYMTSP!$C:$L,4,FALSE),-2)</f>
        <v>56300</v>
      </c>
      <c r="F12" s="12">
        <f>ROUND(VLOOKUP($D$2,'Income Limits Definitions'!$A:$C,3,FALSE)*VLOOKUP($A12,NYMTSP!$C:$L,5,FALSE),-2)</f>
        <v>63400</v>
      </c>
      <c r="G12" s="12">
        <f>ROUND(VLOOKUP($D$2,'Income Limits Definitions'!$A:$C,3,FALSE)*VLOOKUP($A12,NYMTSP!$C:$L,6,FALSE),-2)</f>
        <v>70300</v>
      </c>
      <c r="H12" s="12">
        <f>ROUND(VLOOKUP($D$2,'Income Limits Definitions'!$A:$C,3,FALSE)*VLOOKUP($A12,NYMTSP!$C:$L,7,FALSE),-2)</f>
        <v>76000</v>
      </c>
      <c r="I12" s="12">
        <f>ROUND(VLOOKUP($D$2,'Income Limits Definitions'!$A:$C,3,FALSE)*VLOOKUP($A12,NYMTSP!$C:$L,8,FALSE),-2)</f>
        <v>81600</v>
      </c>
      <c r="J12" s="12">
        <f>ROUND(VLOOKUP($D$2,'Income Limits Definitions'!$A:$C,3,FALSE)*VLOOKUP($A12,NYMTSP!$C:$L,9,FALSE),-2)</f>
        <v>87200</v>
      </c>
      <c r="K12" s="17">
        <f>ROUND(VLOOKUP($D$2,'Income Limits Definitions'!$A:$C,3,FALSE)*VLOOKUP($A12,NYMTSP!$C:$L,10,FALSE),-2)</f>
        <v>92900</v>
      </c>
    </row>
    <row r="13" spans="1:11" x14ac:dyDescent="0.55000000000000004">
      <c r="A13" t="s">
        <v>32</v>
      </c>
      <c r="B13" s="6" t="str">
        <f>CONCATENATE(INDEX(NYMTSP!$AR:$AR,ROW()-5,1)," ",IF(AND($C13&lt;$C$5,VLOOKUP($A13,NYMTSP!$C:$G,5,FALSE)=($C$5/2)),"*",IF($C13&lt;(2*VLOOKUP($A13,NYMTSP!$C:$G,5,FALSE)),"#","")),IF(VLOOKUP($A13,NYMTSP!$C:$G,5,FALSE)&gt;$C$6,"†",""))</f>
        <v xml:space="preserve">Chautauqua County </v>
      </c>
      <c r="C13" s="12">
        <f>VLOOKUP($A13,NYMTSP!$C:$L,2,FALSE)</f>
        <v>76300</v>
      </c>
      <c r="D13" s="12">
        <f>ROUND(VLOOKUP($D$2,'Income Limits Definitions'!$A:$C,3,FALSE)*VLOOKUP($A13,NYMTSP!$C:$L,3,FALSE),-2)</f>
        <v>45600</v>
      </c>
      <c r="E13" s="12">
        <f>ROUND(VLOOKUP($D$2,'Income Limits Definitions'!$A:$C,3,FALSE)*VLOOKUP($A13,NYMTSP!$C:$L,4,FALSE),-2)</f>
        <v>52200</v>
      </c>
      <c r="F13" s="12">
        <f>ROUND(VLOOKUP($D$2,'Income Limits Definitions'!$A:$C,3,FALSE)*VLOOKUP($A13,NYMTSP!$C:$L,5,FALSE),-2)</f>
        <v>58600</v>
      </c>
      <c r="G13" s="12">
        <f>ROUND(VLOOKUP($D$2,'Income Limits Definitions'!$A:$C,3,FALSE)*VLOOKUP($A13,NYMTSP!$C:$L,6,FALSE),-2)</f>
        <v>65100</v>
      </c>
      <c r="H13" s="12">
        <f>ROUND(VLOOKUP($D$2,'Income Limits Definitions'!$A:$C,3,FALSE)*VLOOKUP($A13,NYMTSP!$C:$L,7,FALSE),-2)</f>
        <v>70400</v>
      </c>
      <c r="I13" s="12">
        <f>ROUND(VLOOKUP($D$2,'Income Limits Definitions'!$A:$C,3,FALSE)*VLOOKUP($A13,NYMTSP!$C:$L,8,FALSE),-2)</f>
        <v>75600</v>
      </c>
      <c r="J13" s="12">
        <f>ROUND(VLOOKUP($D$2,'Income Limits Definitions'!$A:$C,3,FALSE)*VLOOKUP($A13,NYMTSP!$C:$L,9,FALSE),-2)</f>
        <v>80800</v>
      </c>
      <c r="K13" s="17">
        <f>ROUND(VLOOKUP($D$2,'Income Limits Definitions'!$A:$C,3,FALSE)*VLOOKUP($A13,NYMTSP!$C:$L,10,FALSE),-2)</f>
        <v>86000</v>
      </c>
    </row>
    <row r="14" spans="1:11" x14ac:dyDescent="0.55000000000000004">
      <c r="A14" t="s">
        <v>35</v>
      </c>
      <c r="B14" s="6" t="str">
        <f>CONCATENATE(INDEX(NYMTSP!$AR:$AR,ROW()-5,1)," ",IF(AND($C14&lt;$C$5,VLOOKUP($A14,NYMTSP!$C:$G,5,FALSE)=($C$5/2)),"*",IF($C14&lt;(2*VLOOKUP($A14,NYMTSP!$C:$G,5,FALSE)),"#","")),IF(VLOOKUP($A14,NYMTSP!$C:$G,5,FALSE)&gt;$C$6,"†",""))</f>
        <v xml:space="preserve">Chemung County </v>
      </c>
      <c r="C14" s="12">
        <f>VLOOKUP($A14,NYMTSP!$C:$L,2,FALSE)</f>
        <v>86200</v>
      </c>
      <c r="D14" s="12">
        <f>ROUND(VLOOKUP($D$2,'Income Limits Definitions'!$A:$C,3,FALSE)*VLOOKUP($A14,NYMTSP!$C:$L,3,FALSE),-2)</f>
        <v>46200</v>
      </c>
      <c r="E14" s="12">
        <f>ROUND(VLOOKUP($D$2,'Income Limits Definitions'!$A:$C,3,FALSE)*VLOOKUP($A14,NYMTSP!$C:$L,4,FALSE),-2)</f>
        <v>52800</v>
      </c>
      <c r="F14" s="12">
        <f>ROUND(VLOOKUP($D$2,'Income Limits Definitions'!$A:$C,3,FALSE)*VLOOKUP($A14,NYMTSP!$C:$L,5,FALSE),-2)</f>
        <v>59400</v>
      </c>
      <c r="G14" s="12">
        <f>ROUND(VLOOKUP($D$2,'Income Limits Definitions'!$A:$C,3,FALSE)*VLOOKUP($A14,NYMTSP!$C:$L,6,FALSE),-2)</f>
        <v>66000</v>
      </c>
      <c r="H14" s="12">
        <f>ROUND(VLOOKUP($D$2,'Income Limits Definitions'!$A:$C,3,FALSE)*VLOOKUP($A14,NYMTSP!$C:$L,7,FALSE),-2)</f>
        <v>71300</v>
      </c>
      <c r="I14" s="12">
        <f>ROUND(VLOOKUP($D$2,'Income Limits Definitions'!$A:$C,3,FALSE)*VLOOKUP($A14,NYMTSP!$C:$L,8,FALSE),-2)</f>
        <v>76600</v>
      </c>
      <c r="J14" s="12">
        <f>ROUND(VLOOKUP($D$2,'Income Limits Definitions'!$A:$C,3,FALSE)*VLOOKUP($A14,NYMTSP!$C:$L,9,FALSE),-2)</f>
        <v>81800</v>
      </c>
      <c r="K14" s="17">
        <f>ROUND(VLOOKUP($D$2,'Income Limits Definitions'!$A:$C,3,FALSE)*VLOOKUP($A14,NYMTSP!$C:$L,10,FALSE),-2)</f>
        <v>87100</v>
      </c>
    </row>
    <row r="15" spans="1:11" x14ac:dyDescent="0.55000000000000004">
      <c r="A15" t="s">
        <v>38</v>
      </c>
      <c r="B15" s="13" t="str">
        <f>CONCATENATE(INDEX(NYMTSP!$AR:$AR,ROW()-5,1)," ",IF(AND($C15&lt;$C$5,VLOOKUP($A15,NYMTSP!$C:$G,5,FALSE)=($C$5/2)),"*",IF($C15&lt;(2*VLOOKUP($A15,NYMTSP!$C:$G,5,FALSE)),"#","")),IF(VLOOKUP($A15,NYMTSP!$C:$G,5,FALSE)&gt;$C$6,"†",""))</f>
        <v xml:space="preserve">Chenango County </v>
      </c>
      <c r="C15" s="12">
        <f>VLOOKUP($A15,NYMTSP!$C:$L,2,FALSE)</f>
        <v>77500</v>
      </c>
      <c r="D15" s="12">
        <f>ROUND(VLOOKUP($D$2,'Income Limits Definitions'!$A:$C,3,FALSE)*VLOOKUP($A15,NYMTSP!$C:$L,3,FALSE),-2)</f>
        <v>45500</v>
      </c>
      <c r="E15" s="12">
        <f>ROUND(VLOOKUP($D$2,'Income Limits Definitions'!$A:$C,3,FALSE)*VLOOKUP($A15,NYMTSP!$C:$L,4,FALSE),-2)</f>
        <v>52000</v>
      </c>
      <c r="F15" s="12">
        <f>ROUND(VLOOKUP($D$2,'Income Limits Definitions'!$A:$C,3,FALSE)*VLOOKUP($A15,NYMTSP!$C:$L,5,FALSE),-2)</f>
        <v>58500</v>
      </c>
      <c r="G15" s="12">
        <f>ROUND(VLOOKUP($D$2,'Income Limits Definitions'!$A:$C,3,FALSE)*VLOOKUP($A15,NYMTSP!$C:$L,6,FALSE),-2)</f>
        <v>65000</v>
      </c>
      <c r="H15" s="12">
        <f>ROUND(VLOOKUP($D$2,'Income Limits Definitions'!$A:$C,3,FALSE)*VLOOKUP($A15,NYMTSP!$C:$L,7,FALSE),-2)</f>
        <v>70200</v>
      </c>
      <c r="I15" s="12">
        <f>ROUND(VLOOKUP($D$2,'Income Limits Definitions'!$A:$C,3,FALSE)*VLOOKUP($A15,NYMTSP!$C:$L,8,FALSE),-2)</f>
        <v>75400</v>
      </c>
      <c r="J15" s="12">
        <f>ROUND(VLOOKUP($D$2,'Income Limits Definitions'!$A:$C,3,FALSE)*VLOOKUP($A15,NYMTSP!$C:$L,9,FALSE),-2)</f>
        <v>80600</v>
      </c>
      <c r="K15" s="17">
        <f>ROUND(VLOOKUP($D$2,'Income Limits Definitions'!$A:$C,3,FALSE)*VLOOKUP($A15,NYMTSP!$C:$L,10,FALSE),-2)</f>
        <v>85800</v>
      </c>
    </row>
    <row r="16" spans="1:11" x14ac:dyDescent="0.55000000000000004">
      <c r="A16" t="s">
        <v>41</v>
      </c>
      <c r="B16" s="13" t="str">
        <f>CONCATENATE(INDEX(NYMTSP!$AR:$AR,ROW()-5,1)," ",IF(AND($C16&lt;$C$5,VLOOKUP($A16,NYMTSP!$C:$G,5,FALSE)=($C$5/2)),"*",IF($C16&lt;(2*VLOOKUP($A16,NYMTSP!$C:$G,5,FALSE)),"#","")),IF(VLOOKUP($A16,NYMTSP!$C:$G,5,FALSE)&gt;$C$6,"†",""))</f>
        <v xml:space="preserve">Clinton County </v>
      </c>
      <c r="C16" s="12">
        <f>VLOOKUP($A16,NYMTSP!$C:$L,2,FALSE)</f>
        <v>89900</v>
      </c>
      <c r="D16" s="12">
        <f>ROUND(VLOOKUP($D$2,'Income Limits Definitions'!$A:$C,3,FALSE)*VLOOKUP($A16,NYMTSP!$C:$L,3,FALSE),-2)</f>
        <v>47600</v>
      </c>
      <c r="E16" s="12">
        <f>ROUND(VLOOKUP($D$2,'Income Limits Definitions'!$A:$C,3,FALSE)*VLOOKUP($A16,NYMTSP!$C:$L,4,FALSE),-2)</f>
        <v>54400</v>
      </c>
      <c r="F16" s="12">
        <f>ROUND(VLOOKUP($D$2,'Income Limits Definitions'!$A:$C,3,FALSE)*VLOOKUP($A16,NYMTSP!$C:$L,5,FALSE),-2)</f>
        <v>61200</v>
      </c>
      <c r="G16" s="12">
        <f>ROUND(VLOOKUP($D$2,'Income Limits Definitions'!$A:$C,3,FALSE)*VLOOKUP($A16,NYMTSP!$C:$L,6,FALSE),-2)</f>
        <v>68000</v>
      </c>
      <c r="H16" s="12">
        <f>ROUND(VLOOKUP($D$2,'Income Limits Definitions'!$A:$C,3,FALSE)*VLOOKUP($A16,NYMTSP!$C:$L,7,FALSE),-2)</f>
        <v>73400</v>
      </c>
      <c r="I16" s="12">
        <f>ROUND(VLOOKUP($D$2,'Income Limits Definitions'!$A:$C,3,FALSE)*VLOOKUP($A16,NYMTSP!$C:$L,8,FALSE),-2)</f>
        <v>78900</v>
      </c>
      <c r="J16" s="12">
        <f>ROUND(VLOOKUP($D$2,'Income Limits Definitions'!$A:$C,3,FALSE)*VLOOKUP($A16,NYMTSP!$C:$L,9,FALSE),-2)</f>
        <v>84300</v>
      </c>
      <c r="K16" s="17">
        <f>ROUND(VLOOKUP($D$2,'Income Limits Definitions'!$A:$C,3,FALSE)*VLOOKUP($A16,NYMTSP!$C:$L,10,FALSE),-2)</f>
        <v>89800</v>
      </c>
    </row>
    <row r="17" spans="1:11" x14ac:dyDescent="0.55000000000000004">
      <c r="A17" t="s">
        <v>44</v>
      </c>
      <c r="B17" s="13" t="str">
        <f>CONCATENATE(INDEX(NYMTSP!$AR:$AR,ROW()-5,1)," ",IF(AND($C17&lt;$C$5,VLOOKUP($A17,NYMTSP!$C:$G,5,FALSE)=($C$5/2)),"*",IF($C17&lt;(2*VLOOKUP($A17,NYMTSP!$C:$G,5,FALSE)),"#","")),IF(VLOOKUP($A17,NYMTSP!$C:$G,5,FALSE)&gt;$C$6,"†",""))</f>
        <v xml:space="preserve">Columbia County </v>
      </c>
      <c r="C17" s="12">
        <f>VLOOKUP($A17,NYMTSP!$C:$L,2,FALSE)</f>
        <v>103000</v>
      </c>
      <c r="D17" s="12">
        <f>ROUND(VLOOKUP($D$2,'Income Limits Definitions'!$A:$C,3,FALSE)*VLOOKUP($A17,NYMTSP!$C:$L,3,FALSE),-2)</f>
        <v>52600</v>
      </c>
      <c r="E17" s="12">
        <f>ROUND(VLOOKUP($D$2,'Income Limits Definitions'!$A:$C,3,FALSE)*VLOOKUP($A17,NYMTSP!$C:$L,4,FALSE),-2)</f>
        <v>60200</v>
      </c>
      <c r="F17" s="12">
        <f>ROUND(VLOOKUP($D$2,'Income Limits Definitions'!$A:$C,3,FALSE)*VLOOKUP($A17,NYMTSP!$C:$L,5,FALSE),-2)</f>
        <v>67700</v>
      </c>
      <c r="G17" s="12">
        <f>ROUND(VLOOKUP($D$2,'Income Limits Definitions'!$A:$C,3,FALSE)*VLOOKUP($A17,NYMTSP!$C:$L,6,FALSE),-2)</f>
        <v>75100</v>
      </c>
      <c r="H17" s="12">
        <f>ROUND(VLOOKUP($D$2,'Income Limits Definitions'!$A:$C,3,FALSE)*VLOOKUP($A17,NYMTSP!$C:$L,7,FALSE),-2)</f>
        <v>81200</v>
      </c>
      <c r="I17" s="12">
        <f>ROUND(VLOOKUP($D$2,'Income Limits Definitions'!$A:$C,3,FALSE)*VLOOKUP($A17,NYMTSP!$C:$L,8,FALSE),-2)</f>
        <v>87200</v>
      </c>
      <c r="J17" s="12">
        <f>ROUND(VLOOKUP($D$2,'Income Limits Definitions'!$A:$C,3,FALSE)*VLOOKUP($A17,NYMTSP!$C:$L,9,FALSE),-2)</f>
        <v>93200</v>
      </c>
      <c r="K17" s="17">
        <f>ROUND(VLOOKUP($D$2,'Income Limits Definitions'!$A:$C,3,FALSE)*VLOOKUP($A17,NYMTSP!$C:$L,10,FALSE),-2)</f>
        <v>99200</v>
      </c>
    </row>
    <row r="18" spans="1:11" x14ac:dyDescent="0.55000000000000004">
      <c r="A18" t="s">
        <v>47</v>
      </c>
      <c r="B18" s="13" t="str">
        <f>CONCATENATE(INDEX(NYMTSP!$AR:$AR,ROW()-5,1)," ",IF(AND($C18&lt;$C$5,VLOOKUP($A18,NYMTSP!$C:$G,5,FALSE)=($C$5/2)),"*",IF($C18&lt;(2*VLOOKUP($A18,NYMTSP!$C:$G,5,FALSE)),"#","")),IF(VLOOKUP($A18,NYMTSP!$C:$G,5,FALSE)&gt;$C$6,"†",""))</f>
        <v xml:space="preserve">Cortland County </v>
      </c>
      <c r="C18" s="12">
        <f>VLOOKUP($A18,NYMTSP!$C:$L,2,FALSE)</f>
        <v>85300</v>
      </c>
      <c r="D18" s="12">
        <f>ROUND(VLOOKUP($D$2,'Income Limits Definitions'!$A:$C,3,FALSE)*VLOOKUP($A18,NYMTSP!$C:$L,3,FALSE),-2)</f>
        <v>46300</v>
      </c>
      <c r="E18" s="12">
        <f>ROUND(VLOOKUP($D$2,'Income Limits Definitions'!$A:$C,3,FALSE)*VLOOKUP($A18,NYMTSP!$C:$L,4,FALSE),-2)</f>
        <v>52900</v>
      </c>
      <c r="F18" s="12">
        <f>ROUND(VLOOKUP($D$2,'Income Limits Definitions'!$A:$C,3,FALSE)*VLOOKUP($A18,NYMTSP!$C:$L,5,FALSE),-2)</f>
        <v>59500</v>
      </c>
      <c r="G18" s="12">
        <f>ROUND(VLOOKUP($D$2,'Income Limits Definitions'!$A:$C,3,FALSE)*VLOOKUP($A18,NYMTSP!$C:$L,6,FALSE),-2)</f>
        <v>66100</v>
      </c>
      <c r="H18" s="12">
        <f>ROUND(VLOOKUP($D$2,'Income Limits Definitions'!$A:$C,3,FALSE)*VLOOKUP($A18,NYMTSP!$C:$L,7,FALSE),-2)</f>
        <v>71400</v>
      </c>
      <c r="I18" s="12">
        <f>ROUND(VLOOKUP($D$2,'Income Limits Definitions'!$A:$C,3,FALSE)*VLOOKUP($A18,NYMTSP!$C:$L,8,FALSE),-2)</f>
        <v>76700</v>
      </c>
      <c r="J18" s="12">
        <f>ROUND(VLOOKUP($D$2,'Income Limits Definitions'!$A:$C,3,FALSE)*VLOOKUP($A18,NYMTSP!$C:$L,9,FALSE),-2)</f>
        <v>82000</v>
      </c>
      <c r="K18" s="17">
        <f>ROUND(VLOOKUP($D$2,'Income Limits Definitions'!$A:$C,3,FALSE)*VLOOKUP($A18,NYMTSP!$C:$L,10,FALSE),-2)</f>
        <v>87300</v>
      </c>
    </row>
    <row r="19" spans="1:11" x14ac:dyDescent="0.55000000000000004">
      <c r="A19" t="s">
        <v>50</v>
      </c>
      <c r="B19" s="13" t="str">
        <f>CONCATENATE(INDEX(NYMTSP!$AR:$AR,ROW()-5,1)," ",IF(AND($C19&lt;$C$5,VLOOKUP($A19,NYMTSP!$C:$G,5,FALSE)=($C$5/2)),"*",IF($C19&lt;(2*VLOOKUP($A19,NYMTSP!$C:$G,5,FALSE)),"#","")),IF(VLOOKUP($A19,NYMTSP!$C:$G,5,FALSE)&gt;$C$6,"†",""))</f>
        <v xml:space="preserve">Delaware County </v>
      </c>
      <c r="C19" s="12">
        <f>VLOOKUP($A19,NYMTSP!$C:$L,2,FALSE)</f>
        <v>78300</v>
      </c>
      <c r="D19" s="12">
        <f>ROUND(VLOOKUP($D$2,'Income Limits Definitions'!$A:$C,3,FALSE)*VLOOKUP($A19,NYMTSP!$C:$L,3,FALSE),-2)</f>
        <v>45500</v>
      </c>
      <c r="E19" s="12">
        <f>ROUND(VLOOKUP($D$2,'Income Limits Definitions'!$A:$C,3,FALSE)*VLOOKUP($A19,NYMTSP!$C:$L,4,FALSE),-2)</f>
        <v>52000</v>
      </c>
      <c r="F19" s="12">
        <f>ROUND(VLOOKUP($D$2,'Income Limits Definitions'!$A:$C,3,FALSE)*VLOOKUP($A19,NYMTSP!$C:$L,5,FALSE),-2)</f>
        <v>58500</v>
      </c>
      <c r="G19" s="12">
        <f>ROUND(VLOOKUP($D$2,'Income Limits Definitions'!$A:$C,3,FALSE)*VLOOKUP($A19,NYMTSP!$C:$L,6,FALSE),-2)</f>
        <v>65000</v>
      </c>
      <c r="H19" s="12">
        <f>ROUND(VLOOKUP($D$2,'Income Limits Definitions'!$A:$C,3,FALSE)*VLOOKUP($A19,NYMTSP!$C:$L,7,FALSE),-2)</f>
        <v>70200</v>
      </c>
      <c r="I19" s="12">
        <f>ROUND(VLOOKUP($D$2,'Income Limits Definitions'!$A:$C,3,FALSE)*VLOOKUP($A19,NYMTSP!$C:$L,8,FALSE),-2)</f>
        <v>75400</v>
      </c>
      <c r="J19" s="12">
        <f>ROUND(VLOOKUP($D$2,'Income Limits Definitions'!$A:$C,3,FALSE)*VLOOKUP($A19,NYMTSP!$C:$L,9,FALSE),-2)</f>
        <v>80600</v>
      </c>
      <c r="K19" s="17">
        <f>ROUND(VLOOKUP($D$2,'Income Limits Definitions'!$A:$C,3,FALSE)*VLOOKUP($A19,NYMTSP!$C:$L,10,FALSE),-2)</f>
        <v>85800</v>
      </c>
    </row>
    <row r="20" spans="1:11" x14ac:dyDescent="0.55000000000000004">
      <c r="A20" t="s">
        <v>226</v>
      </c>
      <c r="B20" s="6" t="str">
        <f>CONCATENATE(INDEX(NYMTSP!$AR:$AR,ROW()-5,1)," ",IF(AND($C20&lt;$C$5,VLOOKUP($A20,NYMTSP!$C:$G,5,FALSE)=($C$5/2)),"*",IF($C20&lt;(2*VLOOKUP($A20,NYMTSP!$C:$G,5,FALSE)),"#","")),IF(VLOOKUP($A20,NYMTSP!$C:$G,5,FALSE)&gt;$C$6,"†",""))</f>
        <v xml:space="preserve">Dutchess County </v>
      </c>
      <c r="C20" s="12">
        <f>VLOOKUP($A20,NYMTSP!$C:$L,2,FALSE)</f>
        <v>119600</v>
      </c>
      <c r="D20" s="12">
        <f>ROUND(VLOOKUP($D$2,'Income Limits Definitions'!$A:$C,3,FALSE)*VLOOKUP($A20,NYMTSP!$C:$L,3,FALSE),-2)</f>
        <v>66600</v>
      </c>
      <c r="E20" s="12">
        <f>ROUND(VLOOKUP($D$2,'Income Limits Definitions'!$A:$C,3,FALSE)*VLOOKUP($A20,NYMTSP!$C:$L,4,FALSE),-2)</f>
        <v>76200</v>
      </c>
      <c r="F20" s="12">
        <f>ROUND(VLOOKUP($D$2,'Income Limits Definitions'!$A:$C,3,FALSE)*VLOOKUP($A20,NYMTSP!$C:$L,5,FALSE),-2)</f>
        <v>85700</v>
      </c>
      <c r="G20" s="12">
        <f>ROUND(VLOOKUP($D$2,'Income Limits Definitions'!$A:$C,3,FALSE)*VLOOKUP($A20,NYMTSP!$C:$L,6,FALSE),-2)</f>
        <v>95200</v>
      </c>
      <c r="H20" s="12">
        <f>ROUND(VLOOKUP($D$2,'Income Limits Definitions'!$A:$C,3,FALSE)*VLOOKUP($A20,NYMTSP!$C:$L,7,FALSE),-2)</f>
        <v>102900</v>
      </c>
      <c r="I20" s="12">
        <f>ROUND(VLOOKUP($D$2,'Income Limits Definitions'!$A:$C,3,FALSE)*VLOOKUP($A20,NYMTSP!$C:$L,8,FALSE),-2)</f>
        <v>110500</v>
      </c>
      <c r="J20" s="12">
        <f>ROUND(VLOOKUP($D$2,'Income Limits Definitions'!$A:$C,3,FALSE)*VLOOKUP($A20,NYMTSP!$C:$L,9,FALSE),-2)</f>
        <v>118100</v>
      </c>
      <c r="K20" s="17">
        <f>ROUND(VLOOKUP($D$2,'Income Limits Definitions'!$A:$C,3,FALSE)*VLOOKUP($A20,NYMTSP!$C:$L,10,FALSE),-2)</f>
        <v>125700</v>
      </c>
    </row>
    <row r="21" spans="1:11" x14ac:dyDescent="0.55000000000000004">
      <c r="A21" t="s">
        <v>54</v>
      </c>
      <c r="B21" s="13" t="str">
        <f>CONCATENATE(INDEX(NYMTSP!$AR:$AR,ROW()-5,1)," ",IF(AND($C21&lt;$C$5,VLOOKUP($A21,NYMTSP!$C:$G,5,FALSE)=($C$5/2)),"*",IF($C21&lt;(2*VLOOKUP($A21,NYMTSP!$C:$G,5,FALSE)),"#","")),IF(VLOOKUP($A21,NYMTSP!$C:$G,5,FALSE)&gt;$C$6,"†",""))</f>
        <v xml:space="preserve">Erie County </v>
      </c>
      <c r="C21" s="12">
        <f>VLOOKUP($A21,NYMTSP!$C:$L,2,FALSE)</f>
        <v>93900</v>
      </c>
      <c r="D21" s="12">
        <f>ROUND(VLOOKUP($D$2,'Income Limits Definitions'!$A:$C,3,FALSE)*VLOOKUP($A21,NYMTSP!$C:$L,3,FALSE),-2)</f>
        <v>52000</v>
      </c>
      <c r="E21" s="12">
        <f>ROUND(VLOOKUP($D$2,'Income Limits Definitions'!$A:$C,3,FALSE)*VLOOKUP($A21,NYMTSP!$C:$L,4,FALSE),-2)</f>
        <v>59400</v>
      </c>
      <c r="F21" s="12">
        <f>ROUND(VLOOKUP($D$2,'Income Limits Definitions'!$A:$C,3,FALSE)*VLOOKUP($A21,NYMTSP!$C:$L,5,FALSE),-2)</f>
        <v>66900</v>
      </c>
      <c r="G21" s="12">
        <f>ROUND(VLOOKUP($D$2,'Income Limits Definitions'!$A:$C,3,FALSE)*VLOOKUP($A21,NYMTSP!$C:$L,6,FALSE),-2)</f>
        <v>74200</v>
      </c>
      <c r="H21" s="12">
        <f>ROUND(VLOOKUP($D$2,'Income Limits Definitions'!$A:$C,3,FALSE)*VLOOKUP($A21,NYMTSP!$C:$L,7,FALSE),-2)</f>
        <v>80200</v>
      </c>
      <c r="I21" s="12">
        <f>ROUND(VLOOKUP($D$2,'Income Limits Definitions'!$A:$C,3,FALSE)*VLOOKUP($A21,NYMTSP!$C:$L,8,FALSE),-2)</f>
        <v>86200</v>
      </c>
      <c r="J21" s="12">
        <f>ROUND(VLOOKUP($D$2,'Income Limits Definitions'!$A:$C,3,FALSE)*VLOOKUP($A21,NYMTSP!$C:$L,9,FALSE),-2)</f>
        <v>92100</v>
      </c>
      <c r="K21" s="17">
        <f>ROUND(VLOOKUP($D$2,'Income Limits Definitions'!$A:$C,3,FALSE)*VLOOKUP($A21,NYMTSP!$C:$L,10,FALSE),-2)</f>
        <v>98000</v>
      </c>
    </row>
    <row r="22" spans="1:11" x14ac:dyDescent="0.55000000000000004">
      <c r="A22" t="s">
        <v>57</v>
      </c>
      <c r="B22" s="13" t="str">
        <f>CONCATENATE(INDEX(NYMTSP!$AR:$AR,ROW()-5,1)," ",IF(AND($C22&lt;$C$5,VLOOKUP($A22,NYMTSP!$C:$G,5,FALSE)=($C$5/2)),"*",IF($C22&lt;(2*VLOOKUP($A22,NYMTSP!$C:$G,5,FALSE)),"#","")),IF(VLOOKUP($A22,NYMTSP!$C:$G,5,FALSE)&gt;$C$6,"†",""))</f>
        <v xml:space="preserve">Essex County </v>
      </c>
      <c r="C22" s="12">
        <f>VLOOKUP($A22,NYMTSP!$C:$L,2,FALSE)</f>
        <v>80100</v>
      </c>
      <c r="D22" s="12">
        <f>ROUND(VLOOKUP($D$2,'Income Limits Definitions'!$A:$C,3,FALSE)*VLOOKUP($A22,NYMTSP!$C:$L,3,FALSE),-2)</f>
        <v>45500</v>
      </c>
      <c r="E22" s="12">
        <f>ROUND(VLOOKUP($D$2,'Income Limits Definitions'!$A:$C,3,FALSE)*VLOOKUP($A22,NYMTSP!$C:$L,4,FALSE),-2)</f>
        <v>52000</v>
      </c>
      <c r="F22" s="12">
        <f>ROUND(VLOOKUP($D$2,'Income Limits Definitions'!$A:$C,3,FALSE)*VLOOKUP($A22,NYMTSP!$C:$L,5,FALSE),-2)</f>
        <v>58500</v>
      </c>
      <c r="G22" s="12">
        <f>ROUND(VLOOKUP($D$2,'Income Limits Definitions'!$A:$C,3,FALSE)*VLOOKUP($A22,NYMTSP!$C:$L,6,FALSE),-2)</f>
        <v>65000</v>
      </c>
      <c r="H22" s="12">
        <f>ROUND(VLOOKUP($D$2,'Income Limits Definitions'!$A:$C,3,FALSE)*VLOOKUP($A22,NYMTSP!$C:$L,7,FALSE),-2)</f>
        <v>70200</v>
      </c>
      <c r="I22" s="12">
        <f>ROUND(VLOOKUP($D$2,'Income Limits Definitions'!$A:$C,3,FALSE)*VLOOKUP($A22,NYMTSP!$C:$L,8,FALSE),-2)</f>
        <v>75400</v>
      </c>
      <c r="J22" s="12">
        <f>ROUND(VLOOKUP($D$2,'Income Limits Definitions'!$A:$C,3,FALSE)*VLOOKUP($A22,NYMTSP!$C:$L,9,FALSE),-2)</f>
        <v>80600</v>
      </c>
      <c r="K22" s="17">
        <f>ROUND(VLOOKUP($D$2,'Income Limits Definitions'!$A:$C,3,FALSE)*VLOOKUP($A22,NYMTSP!$C:$L,10,FALSE),-2)</f>
        <v>85800</v>
      </c>
    </row>
    <row r="23" spans="1:11" x14ac:dyDescent="0.55000000000000004">
      <c r="A23" t="s">
        <v>60</v>
      </c>
      <c r="B23" s="13" t="str">
        <f>CONCATENATE(INDEX(NYMTSP!$AR:$AR,ROW()-5,1)," ",IF(AND($C23&lt;$C$5,VLOOKUP($A23,NYMTSP!$C:$G,5,FALSE)=($C$5/2)),"*",IF($C23&lt;(2*VLOOKUP($A23,NYMTSP!$C:$G,5,FALSE)),"#","")),IF(VLOOKUP($A23,NYMTSP!$C:$G,5,FALSE)&gt;$C$6,"†",""))</f>
        <v xml:space="preserve">Franklin County </v>
      </c>
      <c r="C23" s="12">
        <f>VLOOKUP($A23,NYMTSP!$C:$L,2,FALSE)</f>
        <v>76200</v>
      </c>
      <c r="D23" s="12">
        <f>ROUND(VLOOKUP($D$2,'Income Limits Definitions'!$A:$C,3,FALSE)*VLOOKUP($A23,NYMTSP!$C:$L,3,FALSE),-2)</f>
        <v>45500</v>
      </c>
      <c r="E23" s="12">
        <f>ROUND(VLOOKUP($D$2,'Income Limits Definitions'!$A:$C,3,FALSE)*VLOOKUP($A23,NYMTSP!$C:$L,4,FALSE),-2)</f>
        <v>52000</v>
      </c>
      <c r="F23" s="12">
        <f>ROUND(VLOOKUP($D$2,'Income Limits Definitions'!$A:$C,3,FALSE)*VLOOKUP($A23,NYMTSP!$C:$L,5,FALSE),-2)</f>
        <v>58500</v>
      </c>
      <c r="G23" s="12">
        <f>ROUND(VLOOKUP($D$2,'Income Limits Definitions'!$A:$C,3,FALSE)*VLOOKUP($A23,NYMTSP!$C:$L,6,FALSE),-2)</f>
        <v>65000</v>
      </c>
      <c r="H23" s="12">
        <f>ROUND(VLOOKUP($D$2,'Income Limits Definitions'!$A:$C,3,FALSE)*VLOOKUP($A23,NYMTSP!$C:$L,7,FALSE),-2)</f>
        <v>70200</v>
      </c>
      <c r="I23" s="12">
        <f>ROUND(VLOOKUP($D$2,'Income Limits Definitions'!$A:$C,3,FALSE)*VLOOKUP($A23,NYMTSP!$C:$L,8,FALSE),-2)</f>
        <v>75400</v>
      </c>
      <c r="J23" s="12">
        <f>ROUND(VLOOKUP($D$2,'Income Limits Definitions'!$A:$C,3,FALSE)*VLOOKUP($A23,NYMTSP!$C:$L,9,FALSE),-2)</f>
        <v>80600</v>
      </c>
      <c r="K23" s="17">
        <f>ROUND(VLOOKUP($D$2,'Income Limits Definitions'!$A:$C,3,FALSE)*VLOOKUP($A23,NYMTSP!$C:$L,10,FALSE),-2)</f>
        <v>85800</v>
      </c>
    </row>
    <row r="24" spans="1:11" x14ac:dyDescent="0.55000000000000004">
      <c r="A24" t="s">
        <v>63</v>
      </c>
      <c r="B24" s="6" t="str">
        <f>CONCATENATE(INDEX(NYMTSP!$AR:$AR,ROW()-5,1)," ",IF(AND($C24&lt;$C$5,VLOOKUP($A24,NYMTSP!$C:$G,5,FALSE)=($C$5/2)),"*",IF($C24&lt;(2*VLOOKUP($A24,NYMTSP!$C:$G,5,FALSE)),"#","")),IF(VLOOKUP($A24,NYMTSP!$C:$G,5,FALSE)&gt;$C$6,"†",""))</f>
        <v xml:space="preserve">Fulton County </v>
      </c>
      <c r="C24" s="12">
        <f>VLOOKUP($A24,NYMTSP!$C:$L,2,FALSE)</f>
        <v>77600</v>
      </c>
      <c r="D24" s="12">
        <f>ROUND(VLOOKUP($D$2,'Income Limits Definitions'!$A:$C,3,FALSE)*VLOOKUP($A24,NYMTSP!$C:$L,3,FALSE),-2)</f>
        <v>45500</v>
      </c>
      <c r="E24" s="12">
        <f>ROUND(VLOOKUP($D$2,'Income Limits Definitions'!$A:$C,3,FALSE)*VLOOKUP($A24,NYMTSP!$C:$L,4,FALSE),-2)</f>
        <v>52000</v>
      </c>
      <c r="F24" s="12">
        <f>ROUND(VLOOKUP($D$2,'Income Limits Definitions'!$A:$C,3,FALSE)*VLOOKUP($A24,NYMTSP!$C:$L,5,FALSE),-2)</f>
        <v>58500</v>
      </c>
      <c r="G24" s="12">
        <f>ROUND(VLOOKUP($D$2,'Income Limits Definitions'!$A:$C,3,FALSE)*VLOOKUP($A24,NYMTSP!$C:$L,6,FALSE),-2)</f>
        <v>65000</v>
      </c>
      <c r="H24" s="12">
        <f>ROUND(VLOOKUP($D$2,'Income Limits Definitions'!$A:$C,3,FALSE)*VLOOKUP($A24,NYMTSP!$C:$L,7,FALSE),-2)</f>
        <v>70200</v>
      </c>
      <c r="I24" s="12">
        <f>ROUND(VLOOKUP($D$2,'Income Limits Definitions'!$A:$C,3,FALSE)*VLOOKUP($A24,NYMTSP!$C:$L,8,FALSE),-2)</f>
        <v>75400</v>
      </c>
      <c r="J24" s="12">
        <f>ROUND(VLOOKUP($D$2,'Income Limits Definitions'!$A:$C,3,FALSE)*VLOOKUP($A24,NYMTSP!$C:$L,9,FALSE),-2)</f>
        <v>80600</v>
      </c>
      <c r="K24" s="17">
        <f>ROUND(VLOOKUP($D$2,'Income Limits Definitions'!$A:$C,3,FALSE)*VLOOKUP($A24,NYMTSP!$C:$L,10,FALSE),-2)</f>
        <v>85800</v>
      </c>
    </row>
    <row r="25" spans="1:11" x14ac:dyDescent="0.55000000000000004">
      <c r="A25" t="s">
        <v>66</v>
      </c>
      <c r="B25" s="6" t="str">
        <f>CONCATENATE(INDEX(NYMTSP!$AR:$AR,ROW()-5,1)," ",IF(AND($C25&lt;$C$5,VLOOKUP($A25,NYMTSP!$C:$G,5,FALSE)=($C$5/2)),"*",IF($C25&lt;(2*VLOOKUP($A25,NYMTSP!$C:$G,5,FALSE)),"#","")),IF(VLOOKUP($A25,NYMTSP!$C:$G,5,FALSE)&gt;$C$6,"†",""))</f>
        <v xml:space="preserve">Genesee County </v>
      </c>
      <c r="C25" s="12">
        <f>VLOOKUP($A25,NYMTSP!$C:$L,2,FALSE)</f>
        <v>89800</v>
      </c>
      <c r="D25" s="12">
        <f>ROUND(VLOOKUP($D$2,'Income Limits Definitions'!$A:$C,3,FALSE)*VLOOKUP($A25,NYMTSP!$C:$L,3,FALSE),-2)</f>
        <v>50300</v>
      </c>
      <c r="E25" s="12">
        <f>ROUND(VLOOKUP($D$2,'Income Limits Definitions'!$A:$C,3,FALSE)*VLOOKUP($A25,NYMTSP!$C:$L,4,FALSE),-2)</f>
        <v>57500</v>
      </c>
      <c r="F25" s="12">
        <f>ROUND(VLOOKUP($D$2,'Income Limits Definitions'!$A:$C,3,FALSE)*VLOOKUP($A25,NYMTSP!$C:$L,5,FALSE),-2)</f>
        <v>64700</v>
      </c>
      <c r="G25" s="12">
        <f>ROUND(VLOOKUP($D$2,'Income Limits Definitions'!$A:$C,3,FALSE)*VLOOKUP($A25,NYMTSP!$C:$L,6,FALSE),-2)</f>
        <v>71800</v>
      </c>
      <c r="H25" s="12">
        <f>ROUND(VLOOKUP($D$2,'Income Limits Definitions'!$A:$C,3,FALSE)*VLOOKUP($A25,NYMTSP!$C:$L,7,FALSE),-2)</f>
        <v>77600</v>
      </c>
      <c r="I25" s="12">
        <f>ROUND(VLOOKUP($D$2,'Income Limits Definitions'!$A:$C,3,FALSE)*VLOOKUP($A25,NYMTSP!$C:$L,8,FALSE),-2)</f>
        <v>83400</v>
      </c>
      <c r="J25" s="12">
        <f>ROUND(VLOOKUP($D$2,'Income Limits Definitions'!$A:$C,3,FALSE)*VLOOKUP($A25,NYMTSP!$C:$L,9,FALSE),-2)</f>
        <v>89100</v>
      </c>
      <c r="K25" s="17">
        <f>ROUND(VLOOKUP($D$2,'Income Limits Definitions'!$A:$C,3,FALSE)*VLOOKUP($A25,NYMTSP!$C:$L,10,FALSE),-2)</f>
        <v>94900</v>
      </c>
    </row>
    <row r="26" spans="1:11" x14ac:dyDescent="0.55000000000000004">
      <c r="A26" t="s">
        <v>69</v>
      </c>
      <c r="B26" s="6" t="str">
        <f>CONCATENATE(INDEX(NYMTSP!$AR:$AR,ROW()-5,1)," ",IF(AND($C26&lt;$C$5,VLOOKUP($A26,NYMTSP!$C:$G,5,FALSE)=($C$5/2)),"*",IF($C26&lt;(2*VLOOKUP($A26,NYMTSP!$C:$G,5,FALSE)),"#","")),IF(VLOOKUP($A26,NYMTSP!$C:$G,5,FALSE)&gt;$C$6,"†",""))</f>
        <v xml:space="preserve">Greene County </v>
      </c>
      <c r="C26" s="12">
        <f>VLOOKUP($A26,NYMTSP!$C:$L,2,FALSE)</f>
        <v>93300</v>
      </c>
      <c r="D26" s="12">
        <f>ROUND(VLOOKUP($D$2,'Income Limits Definitions'!$A:$C,3,FALSE)*VLOOKUP($A26,NYMTSP!$C:$L,3,FALSE),-2)</f>
        <v>46900</v>
      </c>
      <c r="E26" s="12">
        <f>ROUND(VLOOKUP($D$2,'Income Limits Definitions'!$A:$C,3,FALSE)*VLOOKUP($A26,NYMTSP!$C:$L,4,FALSE),-2)</f>
        <v>53500</v>
      </c>
      <c r="F26" s="12">
        <f>ROUND(VLOOKUP($D$2,'Income Limits Definitions'!$A:$C,3,FALSE)*VLOOKUP($A26,NYMTSP!$C:$L,5,FALSE),-2)</f>
        <v>60200</v>
      </c>
      <c r="G26" s="12">
        <f>ROUND(VLOOKUP($D$2,'Income Limits Definitions'!$A:$C,3,FALSE)*VLOOKUP($A26,NYMTSP!$C:$L,6,FALSE),-2)</f>
        <v>66900</v>
      </c>
      <c r="H26" s="12">
        <f>ROUND(VLOOKUP($D$2,'Income Limits Definitions'!$A:$C,3,FALSE)*VLOOKUP($A26,NYMTSP!$C:$L,7,FALSE),-2)</f>
        <v>72200</v>
      </c>
      <c r="I26" s="12">
        <f>ROUND(VLOOKUP($D$2,'Income Limits Definitions'!$A:$C,3,FALSE)*VLOOKUP($A26,NYMTSP!$C:$L,8,FALSE),-2)</f>
        <v>77600</v>
      </c>
      <c r="J26" s="12">
        <f>ROUND(VLOOKUP($D$2,'Income Limits Definitions'!$A:$C,3,FALSE)*VLOOKUP($A26,NYMTSP!$C:$L,9,FALSE),-2)</f>
        <v>83000</v>
      </c>
      <c r="K26" s="17">
        <f>ROUND(VLOOKUP($D$2,'Income Limits Definitions'!$A:$C,3,FALSE)*VLOOKUP($A26,NYMTSP!$C:$L,10,FALSE),-2)</f>
        <v>88300</v>
      </c>
    </row>
    <row r="27" spans="1:11" x14ac:dyDescent="0.55000000000000004">
      <c r="A27" t="s">
        <v>72</v>
      </c>
      <c r="B27" s="6" t="str">
        <f>CONCATENATE(INDEX(NYMTSP!$AR:$AR,ROW()-5,1)," ",IF(AND($C27&lt;$C$5,VLOOKUP($A27,NYMTSP!$C:$G,5,FALSE)=($C$5/2)),"*",IF($C27&lt;(2*VLOOKUP($A27,NYMTSP!$C:$G,5,FALSE)),"#","")),IF(VLOOKUP($A27,NYMTSP!$C:$G,5,FALSE)&gt;$C$6,"†",""))</f>
        <v xml:space="preserve">Hamilton County </v>
      </c>
      <c r="C27" s="12">
        <f>VLOOKUP($A27,NYMTSP!$C:$L,2,FALSE)</f>
        <v>86600</v>
      </c>
      <c r="D27" s="12">
        <f>ROUND(VLOOKUP($D$2,'Income Limits Definitions'!$A:$C,3,FALSE)*VLOOKUP($A27,NYMTSP!$C:$L,3,FALSE),-2)</f>
        <v>47000</v>
      </c>
      <c r="E27" s="12">
        <f>ROUND(VLOOKUP($D$2,'Income Limits Definitions'!$A:$C,3,FALSE)*VLOOKUP($A27,NYMTSP!$C:$L,4,FALSE),-2)</f>
        <v>53700</v>
      </c>
      <c r="F27" s="12">
        <f>ROUND(VLOOKUP($D$2,'Income Limits Definitions'!$A:$C,3,FALSE)*VLOOKUP($A27,NYMTSP!$C:$L,5,FALSE),-2)</f>
        <v>60400</v>
      </c>
      <c r="G27" s="12">
        <f>ROUND(VLOOKUP($D$2,'Income Limits Definitions'!$A:$C,3,FALSE)*VLOOKUP($A27,NYMTSP!$C:$L,6,FALSE),-2)</f>
        <v>67000</v>
      </c>
      <c r="H27" s="12">
        <f>ROUND(VLOOKUP($D$2,'Income Limits Definitions'!$A:$C,3,FALSE)*VLOOKUP($A27,NYMTSP!$C:$L,7,FALSE),-2)</f>
        <v>72500</v>
      </c>
      <c r="I27" s="12">
        <f>ROUND(VLOOKUP($D$2,'Income Limits Definitions'!$A:$C,3,FALSE)*VLOOKUP($A27,NYMTSP!$C:$L,8,FALSE),-2)</f>
        <v>77800</v>
      </c>
      <c r="J27" s="12">
        <f>ROUND(VLOOKUP($D$2,'Income Limits Definitions'!$A:$C,3,FALSE)*VLOOKUP($A27,NYMTSP!$C:$L,9,FALSE),-2)</f>
        <v>83200</v>
      </c>
      <c r="K27" s="17">
        <f>ROUND(VLOOKUP($D$2,'Income Limits Definitions'!$A:$C,3,FALSE)*VLOOKUP($A27,NYMTSP!$C:$L,10,FALSE),-2)</f>
        <v>88600</v>
      </c>
    </row>
    <row r="28" spans="1:11" x14ac:dyDescent="0.55000000000000004">
      <c r="A28" t="s">
        <v>75</v>
      </c>
      <c r="B28" s="13" t="str">
        <f>CONCATENATE(INDEX(NYMTSP!$AR:$AR,ROW()-5,1)," ",IF(AND($C28&lt;$C$5,VLOOKUP($A28,NYMTSP!$C:$G,5,FALSE)=($C$5/2)),"*",IF($C28&lt;(2*VLOOKUP($A28,NYMTSP!$C:$G,5,FALSE)),"#","")),IF(VLOOKUP($A28,NYMTSP!$C:$G,5,FALSE)&gt;$C$6,"†",""))</f>
        <v xml:space="preserve">Herkimer County </v>
      </c>
      <c r="C28" s="12">
        <f>VLOOKUP($A28,NYMTSP!$C:$L,2,FALSE)</f>
        <v>85200</v>
      </c>
      <c r="D28" s="12">
        <f>ROUND(VLOOKUP($D$2,'Income Limits Definitions'!$A:$C,3,FALSE)*VLOOKUP($A28,NYMTSP!$C:$L,3,FALSE),-2)</f>
        <v>47800</v>
      </c>
      <c r="E28" s="12">
        <f>ROUND(VLOOKUP($D$2,'Income Limits Definitions'!$A:$C,3,FALSE)*VLOOKUP($A28,NYMTSP!$C:$L,4,FALSE),-2)</f>
        <v>54600</v>
      </c>
      <c r="F28" s="12">
        <f>ROUND(VLOOKUP($D$2,'Income Limits Definitions'!$A:$C,3,FALSE)*VLOOKUP($A28,NYMTSP!$C:$L,5,FALSE),-2)</f>
        <v>61400</v>
      </c>
      <c r="G28" s="12">
        <f>ROUND(VLOOKUP($D$2,'Income Limits Definitions'!$A:$C,3,FALSE)*VLOOKUP($A28,NYMTSP!$C:$L,6,FALSE),-2)</f>
        <v>68200</v>
      </c>
      <c r="H28" s="12">
        <f>ROUND(VLOOKUP($D$2,'Income Limits Definitions'!$A:$C,3,FALSE)*VLOOKUP($A28,NYMTSP!$C:$L,7,FALSE),-2)</f>
        <v>73700</v>
      </c>
      <c r="I28" s="12">
        <f>ROUND(VLOOKUP($D$2,'Income Limits Definitions'!$A:$C,3,FALSE)*VLOOKUP($A28,NYMTSP!$C:$L,8,FALSE),-2)</f>
        <v>79100</v>
      </c>
      <c r="J28" s="12">
        <f>ROUND(VLOOKUP($D$2,'Income Limits Definitions'!$A:$C,3,FALSE)*VLOOKUP($A28,NYMTSP!$C:$L,9,FALSE),-2)</f>
        <v>84600</v>
      </c>
      <c r="K28" s="17">
        <f>ROUND(VLOOKUP($D$2,'Income Limits Definitions'!$A:$C,3,FALSE)*VLOOKUP($A28,NYMTSP!$C:$L,10,FALSE),-2)</f>
        <v>90000</v>
      </c>
    </row>
    <row r="29" spans="1:11" x14ac:dyDescent="0.55000000000000004">
      <c r="A29" t="s">
        <v>78</v>
      </c>
      <c r="B29" s="13" t="str">
        <f>CONCATENATE(INDEX(NYMTSP!$AR:$AR,ROW()-5,1)," ",IF(AND($C29&lt;$C$5,VLOOKUP($A29,NYMTSP!$C:$G,5,FALSE)=($C$5/2)),"*",IF($C29&lt;(2*VLOOKUP($A29,NYMTSP!$C:$G,5,FALSE)),"#","")),IF(VLOOKUP($A29,NYMTSP!$C:$G,5,FALSE)&gt;$C$6,"†",""))</f>
        <v xml:space="preserve">Jefferson County </v>
      </c>
      <c r="C29" s="12">
        <f>VLOOKUP($A29,NYMTSP!$C:$L,2,FALSE)</f>
        <v>81500</v>
      </c>
      <c r="D29" s="12">
        <f>ROUND(VLOOKUP($D$2,'Income Limits Definitions'!$A:$C,3,FALSE)*VLOOKUP($A29,NYMTSP!$C:$L,3,FALSE),-2)</f>
        <v>45500</v>
      </c>
      <c r="E29" s="12">
        <f>ROUND(VLOOKUP($D$2,'Income Limits Definitions'!$A:$C,3,FALSE)*VLOOKUP($A29,NYMTSP!$C:$L,4,FALSE),-2)</f>
        <v>52000</v>
      </c>
      <c r="F29" s="12">
        <f>ROUND(VLOOKUP($D$2,'Income Limits Definitions'!$A:$C,3,FALSE)*VLOOKUP($A29,NYMTSP!$C:$L,5,FALSE),-2)</f>
        <v>58500</v>
      </c>
      <c r="G29" s="12">
        <f>ROUND(VLOOKUP($D$2,'Income Limits Definitions'!$A:$C,3,FALSE)*VLOOKUP($A29,NYMTSP!$C:$L,6,FALSE),-2)</f>
        <v>65000</v>
      </c>
      <c r="H29" s="12">
        <f>ROUND(VLOOKUP($D$2,'Income Limits Definitions'!$A:$C,3,FALSE)*VLOOKUP($A29,NYMTSP!$C:$L,7,FALSE),-2)</f>
        <v>70200</v>
      </c>
      <c r="I29" s="12">
        <f>ROUND(VLOOKUP($D$2,'Income Limits Definitions'!$A:$C,3,FALSE)*VLOOKUP($A29,NYMTSP!$C:$L,8,FALSE),-2)</f>
        <v>75400</v>
      </c>
      <c r="J29" s="12">
        <f>ROUND(VLOOKUP($D$2,'Income Limits Definitions'!$A:$C,3,FALSE)*VLOOKUP($A29,NYMTSP!$C:$L,9,FALSE),-2)</f>
        <v>80600</v>
      </c>
      <c r="K29" s="17">
        <f>ROUND(VLOOKUP($D$2,'Income Limits Definitions'!$A:$C,3,FALSE)*VLOOKUP($A29,NYMTSP!$C:$L,10,FALSE),-2)</f>
        <v>85800</v>
      </c>
    </row>
    <row r="30" spans="1:11" x14ac:dyDescent="0.55000000000000004">
      <c r="A30" t="s">
        <v>19</v>
      </c>
      <c r="B30" s="6" t="str">
        <f>CONCATENATE(INDEX(NYMTSP!$AR:$AR,ROW()-5,1)," ",IF(AND($C30&lt;$C$5,VLOOKUP($A30,NYMTSP!$C:$G,5,FALSE)=($C$5/2)),"*",IF($C30&lt;(2*VLOOKUP($A30,NYMTSP!$C:$G,5,FALSE)),"#","")),IF(VLOOKUP($A30,NYMTSP!$C:$G,5,FALSE)&gt;$C$6,"†",""))</f>
        <v>Kings County #</v>
      </c>
      <c r="C30" s="12">
        <f>VLOOKUP($A30,NYMTSP!$C:$L,2,FALSE)</f>
        <v>94400</v>
      </c>
      <c r="D30" s="12">
        <f>ROUND(VLOOKUP($D$2,'Income Limits Definitions'!$A:$C,3,FALSE)*VLOOKUP($A30,NYMTSP!$C:$L,3,FALSE),-2)</f>
        <v>79100</v>
      </c>
      <c r="E30" s="12">
        <f>ROUND(VLOOKUP($D$2,'Income Limits Definitions'!$A:$C,3,FALSE)*VLOOKUP($A30,NYMTSP!$C:$L,4,FALSE),-2)</f>
        <v>90400</v>
      </c>
      <c r="F30" s="12">
        <f>ROUND(VLOOKUP($D$2,'Income Limits Definitions'!$A:$C,3,FALSE)*VLOOKUP($A30,NYMTSP!$C:$L,5,FALSE),-2)</f>
        <v>101700</v>
      </c>
      <c r="G30" s="12">
        <f>ROUND(VLOOKUP($D$2,'Income Limits Definitions'!$A:$C,3,FALSE)*VLOOKUP($A30,NYMTSP!$C:$L,6,FALSE),-2)</f>
        <v>113000</v>
      </c>
      <c r="H30" s="12">
        <f>ROUND(VLOOKUP($D$2,'Income Limits Definitions'!$A:$C,3,FALSE)*VLOOKUP($A30,NYMTSP!$C:$L,7,FALSE),-2)</f>
        <v>122000</v>
      </c>
      <c r="I30" s="12">
        <f>ROUND(VLOOKUP($D$2,'Income Limits Definitions'!$A:$C,3,FALSE)*VLOOKUP($A30,NYMTSP!$C:$L,8,FALSE),-2)</f>
        <v>131000</v>
      </c>
      <c r="J30" s="12">
        <f>ROUND(VLOOKUP($D$2,'Income Limits Definitions'!$A:$C,3,FALSE)*VLOOKUP($A30,NYMTSP!$C:$L,9,FALSE),-2)</f>
        <v>140100</v>
      </c>
      <c r="K30" s="17">
        <f>ROUND(VLOOKUP($D$2,'Income Limits Definitions'!$A:$C,3,FALSE)*VLOOKUP($A30,NYMTSP!$C:$L,10,FALSE),-2)</f>
        <v>149100</v>
      </c>
    </row>
    <row r="31" spans="1:11" x14ac:dyDescent="0.55000000000000004">
      <c r="A31" t="s">
        <v>82</v>
      </c>
      <c r="B31" s="6" t="str">
        <f>CONCATENATE(INDEX(NYMTSP!$AR:$AR,ROW()-5,1)," ",IF(AND($C31&lt;$C$5,VLOOKUP($A31,NYMTSP!$C:$G,5,FALSE)=($C$5/2)),"*",IF($C31&lt;(2*VLOOKUP($A31,NYMTSP!$C:$G,5,FALSE)),"#","")),IF(VLOOKUP($A31,NYMTSP!$C:$G,5,FALSE)&gt;$C$6,"†",""))</f>
        <v xml:space="preserve">Lewis County </v>
      </c>
      <c r="C31" s="12">
        <f>VLOOKUP($A31,NYMTSP!$C:$L,2,FALSE)</f>
        <v>76900</v>
      </c>
      <c r="D31" s="12">
        <f>ROUND(VLOOKUP($D$2,'Income Limits Definitions'!$A:$C,3,FALSE)*VLOOKUP($A31,NYMTSP!$C:$L,3,FALSE),-2)</f>
        <v>45500</v>
      </c>
      <c r="E31" s="12">
        <f>ROUND(VLOOKUP($D$2,'Income Limits Definitions'!$A:$C,3,FALSE)*VLOOKUP($A31,NYMTSP!$C:$L,4,FALSE),-2)</f>
        <v>52000</v>
      </c>
      <c r="F31" s="12">
        <f>ROUND(VLOOKUP($D$2,'Income Limits Definitions'!$A:$C,3,FALSE)*VLOOKUP($A31,NYMTSP!$C:$L,5,FALSE),-2)</f>
        <v>58500</v>
      </c>
      <c r="G31" s="12">
        <f>ROUND(VLOOKUP($D$2,'Income Limits Definitions'!$A:$C,3,FALSE)*VLOOKUP($A31,NYMTSP!$C:$L,6,FALSE),-2)</f>
        <v>65000</v>
      </c>
      <c r="H31" s="12">
        <f>ROUND(VLOOKUP($D$2,'Income Limits Definitions'!$A:$C,3,FALSE)*VLOOKUP($A31,NYMTSP!$C:$L,7,FALSE),-2)</f>
        <v>70200</v>
      </c>
      <c r="I31" s="12">
        <f>ROUND(VLOOKUP($D$2,'Income Limits Definitions'!$A:$C,3,FALSE)*VLOOKUP($A31,NYMTSP!$C:$L,8,FALSE),-2)</f>
        <v>75400</v>
      </c>
      <c r="J31" s="12">
        <f>ROUND(VLOOKUP($D$2,'Income Limits Definitions'!$A:$C,3,FALSE)*VLOOKUP($A31,NYMTSP!$C:$L,9,FALSE),-2)</f>
        <v>80600</v>
      </c>
      <c r="K31" s="17">
        <f>ROUND(VLOOKUP($D$2,'Income Limits Definitions'!$A:$C,3,FALSE)*VLOOKUP($A31,NYMTSP!$C:$L,10,FALSE),-2)</f>
        <v>85800</v>
      </c>
    </row>
    <row r="32" spans="1:11" x14ac:dyDescent="0.55000000000000004">
      <c r="A32" t="s">
        <v>85</v>
      </c>
      <c r="B32" s="13" t="str">
        <f>CONCATENATE(INDEX(NYMTSP!$AR:$AR,ROW()-5,1)," ",IF(AND($C32&lt;$C$5,VLOOKUP($A32,NYMTSP!$C:$G,5,FALSE)=($C$5/2)),"*",IF($C32&lt;(2*VLOOKUP($A32,NYMTSP!$C:$G,5,FALSE)),"#","")),IF(VLOOKUP($A32,NYMTSP!$C:$G,5,FALSE)&gt;$C$6,"†",""))</f>
        <v xml:space="preserve">Livingston County </v>
      </c>
      <c r="C32" s="12">
        <f>VLOOKUP($A32,NYMTSP!$C:$L,2,FALSE)</f>
        <v>97600</v>
      </c>
      <c r="D32" s="12">
        <f>ROUND(VLOOKUP($D$2,'Income Limits Definitions'!$A:$C,3,FALSE)*VLOOKUP($A32,NYMTSP!$C:$L,3,FALSE),-2)</f>
        <v>53200</v>
      </c>
      <c r="E32" s="12">
        <f>ROUND(VLOOKUP($D$2,'Income Limits Definitions'!$A:$C,3,FALSE)*VLOOKUP($A32,NYMTSP!$C:$L,4,FALSE),-2)</f>
        <v>60800</v>
      </c>
      <c r="F32" s="12">
        <f>ROUND(VLOOKUP($D$2,'Income Limits Definitions'!$A:$C,3,FALSE)*VLOOKUP($A32,NYMTSP!$C:$L,5,FALSE),-2)</f>
        <v>68400</v>
      </c>
      <c r="G32" s="12">
        <f>ROUND(VLOOKUP($D$2,'Income Limits Definitions'!$A:$C,3,FALSE)*VLOOKUP($A32,NYMTSP!$C:$L,6,FALSE),-2)</f>
        <v>76000</v>
      </c>
      <c r="H32" s="12">
        <f>ROUND(VLOOKUP($D$2,'Income Limits Definitions'!$A:$C,3,FALSE)*VLOOKUP($A32,NYMTSP!$C:$L,7,FALSE),-2)</f>
        <v>82100</v>
      </c>
      <c r="I32" s="12">
        <f>ROUND(VLOOKUP($D$2,'Income Limits Definitions'!$A:$C,3,FALSE)*VLOOKUP($A32,NYMTSP!$C:$L,8,FALSE),-2)</f>
        <v>88200</v>
      </c>
      <c r="J32" s="12">
        <f>ROUND(VLOOKUP($D$2,'Income Limits Definitions'!$A:$C,3,FALSE)*VLOOKUP($A32,NYMTSP!$C:$L,9,FALSE),-2)</f>
        <v>94200</v>
      </c>
      <c r="K32" s="17">
        <f>ROUND(VLOOKUP($D$2,'Income Limits Definitions'!$A:$C,3,FALSE)*VLOOKUP($A32,NYMTSP!$C:$L,10,FALSE),-2)</f>
        <v>100300</v>
      </c>
    </row>
    <row r="33" spans="1:11" x14ac:dyDescent="0.55000000000000004">
      <c r="A33" t="s">
        <v>88</v>
      </c>
      <c r="B33" s="13" t="str">
        <f>CONCATENATE(INDEX(NYMTSP!$AR:$AR,ROW()-5,1)," ",IF(AND($C33&lt;$C$5,VLOOKUP($A33,NYMTSP!$C:$G,5,FALSE)=($C$5/2)),"*",IF($C33&lt;(2*VLOOKUP($A33,NYMTSP!$C:$G,5,FALSE)),"#","")),IF(VLOOKUP($A33,NYMTSP!$C:$G,5,FALSE)&gt;$C$6,"†",""))</f>
        <v xml:space="preserve">Madison County </v>
      </c>
      <c r="C33" s="12">
        <f>VLOOKUP($A33,NYMTSP!$C:$L,2,FALSE)</f>
        <v>93300</v>
      </c>
      <c r="D33" s="12">
        <f>ROUND(VLOOKUP($D$2,'Income Limits Definitions'!$A:$C,3,FALSE)*VLOOKUP($A33,NYMTSP!$C:$L,3,FALSE),-2)</f>
        <v>52300</v>
      </c>
      <c r="E33" s="12">
        <f>ROUND(VLOOKUP($D$2,'Income Limits Definitions'!$A:$C,3,FALSE)*VLOOKUP($A33,NYMTSP!$C:$L,4,FALSE),-2)</f>
        <v>59800</v>
      </c>
      <c r="F33" s="12">
        <f>ROUND(VLOOKUP($D$2,'Income Limits Definitions'!$A:$C,3,FALSE)*VLOOKUP($A33,NYMTSP!$C:$L,5,FALSE),-2)</f>
        <v>67200</v>
      </c>
      <c r="G33" s="12">
        <f>ROUND(VLOOKUP($D$2,'Income Limits Definitions'!$A:$C,3,FALSE)*VLOOKUP($A33,NYMTSP!$C:$L,6,FALSE),-2)</f>
        <v>74600</v>
      </c>
      <c r="H33" s="12">
        <f>ROUND(VLOOKUP($D$2,'Income Limits Definitions'!$A:$C,3,FALSE)*VLOOKUP($A33,NYMTSP!$C:$L,7,FALSE),-2)</f>
        <v>80600</v>
      </c>
      <c r="I33" s="12">
        <f>ROUND(VLOOKUP($D$2,'Income Limits Definitions'!$A:$C,3,FALSE)*VLOOKUP($A33,NYMTSP!$C:$L,8,FALSE),-2)</f>
        <v>86600</v>
      </c>
      <c r="J33" s="12">
        <f>ROUND(VLOOKUP($D$2,'Income Limits Definitions'!$A:$C,3,FALSE)*VLOOKUP($A33,NYMTSP!$C:$L,9,FALSE),-2)</f>
        <v>92600</v>
      </c>
      <c r="K33" s="17">
        <f>ROUND(VLOOKUP($D$2,'Income Limits Definitions'!$A:$C,3,FALSE)*VLOOKUP($A33,NYMTSP!$C:$L,10,FALSE),-2)</f>
        <v>98600</v>
      </c>
    </row>
    <row r="34" spans="1:11" x14ac:dyDescent="0.55000000000000004">
      <c r="A34" t="s">
        <v>85</v>
      </c>
      <c r="B34" s="13" t="str">
        <f>CONCATENATE(INDEX(NYMTSP!$AR:$AR,ROW()-5,1)," ",IF(AND($C34&lt;$C$5,VLOOKUP($A34,NYMTSP!$C:$G,5,FALSE)=($C$5/2)),"*",IF($C34&lt;(2*VLOOKUP($A34,NYMTSP!$C:$G,5,FALSE)),"#","")),IF(VLOOKUP($A34,NYMTSP!$C:$G,5,FALSE)&gt;$C$6,"†",""))</f>
        <v xml:space="preserve">Monroe County </v>
      </c>
      <c r="C34" s="12">
        <f>VLOOKUP($A34,NYMTSP!$C:$L,2,FALSE)</f>
        <v>97600</v>
      </c>
      <c r="D34" s="12">
        <f>ROUND(VLOOKUP($D$2,'Income Limits Definitions'!$A:$C,3,FALSE)*VLOOKUP($A34,NYMTSP!$C:$L,3,FALSE),-2)</f>
        <v>53200</v>
      </c>
      <c r="E34" s="12">
        <f>ROUND(VLOOKUP($D$2,'Income Limits Definitions'!$A:$C,3,FALSE)*VLOOKUP($A34,NYMTSP!$C:$L,4,FALSE),-2)</f>
        <v>60800</v>
      </c>
      <c r="F34" s="12">
        <f>ROUND(VLOOKUP($D$2,'Income Limits Definitions'!$A:$C,3,FALSE)*VLOOKUP($A34,NYMTSP!$C:$L,5,FALSE),-2)</f>
        <v>68400</v>
      </c>
      <c r="G34" s="12">
        <f>ROUND(VLOOKUP($D$2,'Income Limits Definitions'!$A:$C,3,FALSE)*VLOOKUP($A34,NYMTSP!$C:$L,6,FALSE),-2)</f>
        <v>76000</v>
      </c>
      <c r="H34" s="12">
        <f>ROUND(VLOOKUP($D$2,'Income Limits Definitions'!$A:$C,3,FALSE)*VLOOKUP($A34,NYMTSP!$C:$L,7,FALSE),-2)</f>
        <v>82100</v>
      </c>
      <c r="I34" s="12">
        <f>ROUND(VLOOKUP($D$2,'Income Limits Definitions'!$A:$C,3,FALSE)*VLOOKUP($A34,NYMTSP!$C:$L,8,FALSE),-2)</f>
        <v>88200</v>
      </c>
      <c r="J34" s="12">
        <f>ROUND(VLOOKUP($D$2,'Income Limits Definitions'!$A:$C,3,FALSE)*VLOOKUP($A34,NYMTSP!$C:$L,9,FALSE),-2)</f>
        <v>94200</v>
      </c>
      <c r="K34" s="17">
        <f>ROUND(VLOOKUP($D$2,'Income Limits Definitions'!$A:$C,3,FALSE)*VLOOKUP($A34,NYMTSP!$C:$L,10,FALSE),-2)</f>
        <v>100300</v>
      </c>
    </row>
    <row r="35" spans="1:11" x14ac:dyDescent="0.55000000000000004">
      <c r="A35" t="s">
        <v>92</v>
      </c>
      <c r="B35" s="13" t="str">
        <f>CONCATENATE(INDEX(NYMTSP!$AR:$AR,ROW()-5,1)," ",IF(AND($C35&lt;$C$5,VLOOKUP($A35,NYMTSP!$C:$G,5,FALSE)=($C$5/2)),"*",IF($C35&lt;(2*VLOOKUP($A35,NYMTSP!$C:$G,5,FALSE)),"#","")),IF(VLOOKUP($A35,NYMTSP!$C:$G,5,FALSE)&gt;$C$6,"†",""))</f>
        <v xml:space="preserve">Montgomery County </v>
      </c>
      <c r="C35" s="12">
        <f>VLOOKUP($A35,NYMTSP!$C:$L,2,FALSE)</f>
        <v>76200</v>
      </c>
      <c r="D35" s="12">
        <f>ROUND(VLOOKUP($D$2,'Income Limits Definitions'!$A:$C,3,FALSE)*VLOOKUP($A35,NYMTSP!$C:$L,3,FALSE),-2)</f>
        <v>45500</v>
      </c>
      <c r="E35" s="12">
        <f>ROUND(VLOOKUP($D$2,'Income Limits Definitions'!$A:$C,3,FALSE)*VLOOKUP($A35,NYMTSP!$C:$L,4,FALSE),-2)</f>
        <v>52000</v>
      </c>
      <c r="F35" s="12">
        <f>ROUND(VLOOKUP($D$2,'Income Limits Definitions'!$A:$C,3,FALSE)*VLOOKUP($A35,NYMTSP!$C:$L,5,FALSE),-2)</f>
        <v>58500</v>
      </c>
      <c r="G35" s="12">
        <f>ROUND(VLOOKUP($D$2,'Income Limits Definitions'!$A:$C,3,FALSE)*VLOOKUP($A35,NYMTSP!$C:$L,6,FALSE),-2)</f>
        <v>65000</v>
      </c>
      <c r="H35" s="12">
        <f>ROUND(VLOOKUP($D$2,'Income Limits Definitions'!$A:$C,3,FALSE)*VLOOKUP($A35,NYMTSP!$C:$L,7,FALSE),-2)</f>
        <v>70200</v>
      </c>
      <c r="I35" s="12">
        <f>ROUND(VLOOKUP($D$2,'Income Limits Definitions'!$A:$C,3,FALSE)*VLOOKUP($A35,NYMTSP!$C:$L,8,FALSE),-2)</f>
        <v>75400</v>
      </c>
      <c r="J35" s="12">
        <f>ROUND(VLOOKUP($D$2,'Income Limits Definitions'!$A:$C,3,FALSE)*VLOOKUP($A35,NYMTSP!$C:$L,9,FALSE),-2)</f>
        <v>80600</v>
      </c>
      <c r="K35" s="17">
        <f>ROUND(VLOOKUP($D$2,'Income Limits Definitions'!$A:$C,3,FALSE)*VLOOKUP($A35,NYMTSP!$C:$L,10,FALSE),-2)</f>
        <v>85800</v>
      </c>
    </row>
    <row r="36" spans="1:11" x14ac:dyDescent="0.55000000000000004">
      <c r="A36" t="s">
        <v>95</v>
      </c>
      <c r="B36" s="6" t="str">
        <f>CONCATENATE(INDEX(NYMTSP!$AR:$AR,ROW()-5,1)," ",IF(AND($C36&lt;$C$5,VLOOKUP($A36,NYMTSP!$C:$G,5,FALSE)=($C$5/2)),"*",IF($C36&lt;(2*VLOOKUP($A36,NYMTSP!$C:$G,5,FALSE)),"#","")),IF(VLOOKUP($A36,NYMTSP!$C:$G,5,FALSE)&gt;$C$6,"†",""))</f>
        <v xml:space="preserve">Nassau County </v>
      </c>
      <c r="C36" s="12">
        <f>VLOOKUP($A36,NYMTSP!$C:$L,2,FALSE)</f>
        <v>156300</v>
      </c>
      <c r="D36" s="12">
        <f>ROUND(VLOOKUP($D$2,'Income Limits Definitions'!$A:$C,3,FALSE)*VLOOKUP($A36,NYMTSP!$C:$L,3,FALSE),-2)</f>
        <v>86200</v>
      </c>
      <c r="E36" s="12">
        <f>ROUND(VLOOKUP($D$2,'Income Limits Definitions'!$A:$C,3,FALSE)*VLOOKUP($A36,NYMTSP!$C:$L,4,FALSE),-2)</f>
        <v>98600</v>
      </c>
      <c r="F36" s="12">
        <f>ROUND(VLOOKUP($D$2,'Income Limits Definitions'!$A:$C,3,FALSE)*VLOOKUP($A36,NYMTSP!$C:$L,5,FALSE),-2)</f>
        <v>110900</v>
      </c>
      <c r="G36" s="12">
        <f>ROUND(VLOOKUP($D$2,'Income Limits Definitions'!$A:$C,3,FALSE)*VLOOKUP($A36,NYMTSP!$C:$L,6,FALSE),-2)</f>
        <v>123100</v>
      </c>
      <c r="H36" s="12">
        <f>ROUND(VLOOKUP($D$2,'Income Limits Definitions'!$A:$C,3,FALSE)*VLOOKUP($A36,NYMTSP!$C:$L,7,FALSE),-2)</f>
        <v>133000</v>
      </c>
      <c r="I36" s="12">
        <f>ROUND(VLOOKUP($D$2,'Income Limits Definitions'!$A:$C,3,FALSE)*VLOOKUP($A36,NYMTSP!$C:$L,8,FALSE),-2)</f>
        <v>142900</v>
      </c>
      <c r="J36" s="12">
        <f>ROUND(VLOOKUP($D$2,'Income Limits Definitions'!$A:$C,3,FALSE)*VLOOKUP($A36,NYMTSP!$C:$L,9,FALSE),-2)</f>
        <v>152700</v>
      </c>
      <c r="K36" s="17">
        <f>ROUND(VLOOKUP($D$2,'Income Limits Definitions'!$A:$C,3,FALSE)*VLOOKUP($A36,NYMTSP!$C:$L,10,FALSE),-2)</f>
        <v>162600</v>
      </c>
    </row>
    <row r="37" spans="1:11" x14ac:dyDescent="0.55000000000000004">
      <c r="A37" t="s">
        <v>19</v>
      </c>
      <c r="B37" s="6" t="str">
        <f>CONCATENATE(INDEX(NYMTSP!$AR:$AR,ROW()-5,1)," ",IF(AND($C37&lt;$C$5,VLOOKUP($A37,NYMTSP!$C:$G,5,FALSE)=($C$5/2)),"*",IF($C37&lt;(2*VLOOKUP($A37,NYMTSP!$C:$G,5,FALSE)),"#","")),IF(VLOOKUP($A37,NYMTSP!$C:$G,5,FALSE)&gt;$C$6,"†",""))</f>
        <v>New York County #</v>
      </c>
      <c r="C37" s="12">
        <f>VLOOKUP($A37,NYMTSP!$C:$L,2,FALSE)</f>
        <v>94400</v>
      </c>
      <c r="D37" s="12">
        <f>ROUND(VLOOKUP($D$2,'Income Limits Definitions'!$A:$C,3,FALSE)*VLOOKUP($A37,NYMTSP!$C:$L,3,FALSE),-2)</f>
        <v>79100</v>
      </c>
      <c r="E37" s="12">
        <f>ROUND(VLOOKUP($D$2,'Income Limits Definitions'!$A:$C,3,FALSE)*VLOOKUP($A37,NYMTSP!$C:$L,4,FALSE),-2)</f>
        <v>90400</v>
      </c>
      <c r="F37" s="12">
        <f>ROUND(VLOOKUP($D$2,'Income Limits Definitions'!$A:$C,3,FALSE)*VLOOKUP($A37,NYMTSP!$C:$L,5,FALSE),-2)</f>
        <v>101700</v>
      </c>
      <c r="G37" s="12">
        <f>ROUND(VLOOKUP($D$2,'Income Limits Definitions'!$A:$C,3,FALSE)*VLOOKUP($A37,NYMTSP!$C:$L,6,FALSE),-2)</f>
        <v>113000</v>
      </c>
      <c r="H37" s="12">
        <f>ROUND(VLOOKUP($D$2,'Income Limits Definitions'!$A:$C,3,FALSE)*VLOOKUP($A37,NYMTSP!$C:$L,7,FALSE),-2)</f>
        <v>122000</v>
      </c>
      <c r="I37" s="12">
        <f>ROUND(VLOOKUP($D$2,'Income Limits Definitions'!$A:$C,3,FALSE)*VLOOKUP($A37,NYMTSP!$C:$L,8,FALSE),-2)</f>
        <v>131000</v>
      </c>
      <c r="J37" s="12">
        <f>ROUND(VLOOKUP($D$2,'Income Limits Definitions'!$A:$C,3,FALSE)*VLOOKUP($A37,NYMTSP!$C:$L,9,FALSE),-2)</f>
        <v>140100</v>
      </c>
      <c r="K37" s="17">
        <f>ROUND(VLOOKUP($D$2,'Income Limits Definitions'!$A:$C,3,FALSE)*VLOOKUP($A37,NYMTSP!$C:$L,10,FALSE),-2)</f>
        <v>149100</v>
      </c>
    </row>
    <row r="38" spans="1:11" x14ac:dyDescent="0.55000000000000004">
      <c r="A38" t="s">
        <v>54</v>
      </c>
      <c r="B38" s="6" t="str">
        <f>CONCATENATE(INDEX(NYMTSP!$AR:$AR,ROW()-5,1)," ",IF(AND($C38&lt;$C$5,VLOOKUP($A38,NYMTSP!$C:$G,5,FALSE)=($C$5/2)),"*",IF($C38&lt;(2*VLOOKUP($A38,NYMTSP!$C:$G,5,FALSE)),"#","")),IF(VLOOKUP($A38,NYMTSP!$C:$G,5,FALSE)&gt;$C$6,"†",""))</f>
        <v xml:space="preserve">Niagara County </v>
      </c>
      <c r="C38" s="12">
        <f>VLOOKUP($A38,NYMTSP!$C:$L,2,FALSE)</f>
        <v>93900</v>
      </c>
      <c r="D38" s="12">
        <f>ROUND(VLOOKUP($D$2,'Income Limits Definitions'!$A:$C,3,FALSE)*VLOOKUP($A38,NYMTSP!$C:$L,3,FALSE),-2)</f>
        <v>52000</v>
      </c>
      <c r="E38" s="12">
        <f>ROUND(VLOOKUP($D$2,'Income Limits Definitions'!$A:$C,3,FALSE)*VLOOKUP($A38,NYMTSP!$C:$L,4,FALSE),-2)</f>
        <v>59400</v>
      </c>
      <c r="F38" s="12">
        <f>ROUND(VLOOKUP($D$2,'Income Limits Definitions'!$A:$C,3,FALSE)*VLOOKUP($A38,NYMTSP!$C:$L,5,FALSE),-2)</f>
        <v>66900</v>
      </c>
      <c r="G38" s="12">
        <f>ROUND(VLOOKUP($D$2,'Income Limits Definitions'!$A:$C,3,FALSE)*VLOOKUP($A38,NYMTSP!$C:$L,6,FALSE),-2)</f>
        <v>74200</v>
      </c>
      <c r="H38" s="12">
        <f>ROUND(VLOOKUP($D$2,'Income Limits Definitions'!$A:$C,3,FALSE)*VLOOKUP($A38,NYMTSP!$C:$L,7,FALSE),-2)</f>
        <v>80200</v>
      </c>
      <c r="I38" s="12">
        <f>ROUND(VLOOKUP($D$2,'Income Limits Definitions'!$A:$C,3,FALSE)*VLOOKUP($A38,NYMTSP!$C:$L,8,FALSE),-2)</f>
        <v>86200</v>
      </c>
      <c r="J38" s="12">
        <f>ROUND(VLOOKUP($D$2,'Income Limits Definitions'!$A:$C,3,FALSE)*VLOOKUP($A38,NYMTSP!$C:$L,9,FALSE),-2)</f>
        <v>92100</v>
      </c>
      <c r="K38" s="17">
        <f>ROUND(VLOOKUP($D$2,'Income Limits Definitions'!$A:$C,3,FALSE)*VLOOKUP($A38,NYMTSP!$C:$L,10,FALSE),-2)</f>
        <v>98000</v>
      </c>
    </row>
    <row r="39" spans="1:11" x14ac:dyDescent="0.55000000000000004">
      <c r="A39" t="s">
        <v>75</v>
      </c>
      <c r="B39" s="13" t="str">
        <f>CONCATENATE(INDEX(NYMTSP!$AR:$AR,ROW()-5,1)," ",IF(AND($C39&lt;$C$5,VLOOKUP($A39,NYMTSP!$C:$G,5,FALSE)=($C$5/2)),"*",IF($C39&lt;(2*VLOOKUP($A39,NYMTSP!$C:$G,5,FALSE)),"#","")),IF(VLOOKUP($A39,NYMTSP!$C:$G,5,FALSE)&gt;$C$6,"†",""))</f>
        <v xml:space="preserve">Oneida County </v>
      </c>
      <c r="C39" s="12">
        <f>VLOOKUP($A39,NYMTSP!$C:$L,2,FALSE)</f>
        <v>85200</v>
      </c>
      <c r="D39" s="12">
        <f>ROUND(VLOOKUP($D$2,'Income Limits Definitions'!$A:$C,3,FALSE)*VLOOKUP($A39,NYMTSP!$C:$L,3,FALSE),-2)</f>
        <v>47800</v>
      </c>
      <c r="E39" s="12">
        <f>ROUND(VLOOKUP($D$2,'Income Limits Definitions'!$A:$C,3,FALSE)*VLOOKUP($A39,NYMTSP!$C:$L,4,FALSE),-2)</f>
        <v>54600</v>
      </c>
      <c r="F39" s="12">
        <f>ROUND(VLOOKUP($D$2,'Income Limits Definitions'!$A:$C,3,FALSE)*VLOOKUP($A39,NYMTSP!$C:$L,5,FALSE),-2)</f>
        <v>61400</v>
      </c>
      <c r="G39" s="12">
        <f>ROUND(VLOOKUP($D$2,'Income Limits Definitions'!$A:$C,3,FALSE)*VLOOKUP($A39,NYMTSP!$C:$L,6,FALSE),-2)</f>
        <v>68200</v>
      </c>
      <c r="H39" s="12">
        <f>ROUND(VLOOKUP($D$2,'Income Limits Definitions'!$A:$C,3,FALSE)*VLOOKUP($A39,NYMTSP!$C:$L,7,FALSE),-2)</f>
        <v>73700</v>
      </c>
      <c r="I39" s="12">
        <f>ROUND(VLOOKUP($D$2,'Income Limits Definitions'!$A:$C,3,FALSE)*VLOOKUP($A39,NYMTSP!$C:$L,8,FALSE),-2)</f>
        <v>79100</v>
      </c>
      <c r="J39" s="12">
        <f>ROUND(VLOOKUP($D$2,'Income Limits Definitions'!$A:$C,3,FALSE)*VLOOKUP($A39,NYMTSP!$C:$L,9,FALSE),-2)</f>
        <v>84600</v>
      </c>
      <c r="K39" s="17">
        <f>ROUND(VLOOKUP($D$2,'Income Limits Definitions'!$A:$C,3,FALSE)*VLOOKUP($A39,NYMTSP!$C:$L,10,FALSE),-2)</f>
        <v>90000</v>
      </c>
    </row>
    <row r="40" spans="1:11" x14ac:dyDescent="0.55000000000000004">
      <c r="A40" t="s">
        <v>88</v>
      </c>
      <c r="B40" s="13" t="str">
        <f>CONCATENATE(INDEX(NYMTSP!$AR:$AR,ROW()-5,1)," ",IF(AND($C40&lt;$C$5,VLOOKUP($A40,NYMTSP!$C:$G,5,FALSE)=($C$5/2)),"*",IF($C40&lt;(2*VLOOKUP($A40,NYMTSP!$C:$G,5,FALSE)),"#","")),IF(VLOOKUP($A40,NYMTSP!$C:$G,5,FALSE)&gt;$C$6,"†",""))</f>
        <v xml:space="preserve">Onondaga County </v>
      </c>
      <c r="C40" s="12">
        <f>VLOOKUP($A40,NYMTSP!$C:$L,2,FALSE)</f>
        <v>93300</v>
      </c>
      <c r="D40" s="12">
        <f>ROUND(VLOOKUP($D$2,'Income Limits Definitions'!$A:$C,3,FALSE)*VLOOKUP($A40,NYMTSP!$C:$L,3,FALSE),-2)</f>
        <v>52300</v>
      </c>
      <c r="E40" s="12">
        <f>ROUND(VLOOKUP($D$2,'Income Limits Definitions'!$A:$C,3,FALSE)*VLOOKUP($A40,NYMTSP!$C:$L,4,FALSE),-2)</f>
        <v>59800</v>
      </c>
      <c r="F40" s="12">
        <f>ROUND(VLOOKUP($D$2,'Income Limits Definitions'!$A:$C,3,FALSE)*VLOOKUP($A40,NYMTSP!$C:$L,5,FALSE),-2)</f>
        <v>67200</v>
      </c>
      <c r="G40" s="12">
        <f>ROUND(VLOOKUP($D$2,'Income Limits Definitions'!$A:$C,3,FALSE)*VLOOKUP($A40,NYMTSP!$C:$L,6,FALSE),-2)</f>
        <v>74600</v>
      </c>
      <c r="H40" s="12">
        <f>ROUND(VLOOKUP($D$2,'Income Limits Definitions'!$A:$C,3,FALSE)*VLOOKUP($A40,NYMTSP!$C:$L,7,FALSE),-2)</f>
        <v>80600</v>
      </c>
      <c r="I40" s="12">
        <f>ROUND(VLOOKUP($D$2,'Income Limits Definitions'!$A:$C,3,FALSE)*VLOOKUP($A40,NYMTSP!$C:$L,8,FALSE),-2)</f>
        <v>86600</v>
      </c>
      <c r="J40" s="12">
        <f>ROUND(VLOOKUP($D$2,'Income Limits Definitions'!$A:$C,3,FALSE)*VLOOKUP($A40,NYMTSP!$C:$L,9,FALSE),-2)</f>
        <v>92600</v>
      </c>
      <c r="K40" s="17">
        <f>ROUND(VLOOKUP($D$2,'Income Limits Definitions'!$A:$C,3,FALSE)*VLOOKUP($A40,NYMTSP!$C:$L,10,FALSE),-2)</f>
        <v>98600</v>
      </c>
    </row>
    <row r="41" spans="1:11" x14ac:dyDescent="0.55000000000000004">
      <c r="A41" t="s">
        <v>85</v>
      </c>
      <c r="B41" s="13" t="str">
        <f>CONCATENATE(INDEX(NYMTSP!$AR:$AR,ROW()-5,1)," ",IF(AND($C41&lt;$C$5,VLOOKUP($A41,NYMTSP!$C:$G,5,FALSE)=($C$5/2)),"*",IF($C41&lt;(2*VLOOKUP($A41,NYMTSP!$C:$G,5,FALSE)),"#","")),IF(VLOOKUP($A41,NYMTSP!$C:$G,5,FALSE)&gt;$C$6,"†",""))</f>
        <v xml:space="preserve">Ontario County </v>
      </c>
      <c r="C41" s="12">
        <f>VLOOKUP($A41,NYMTSP!$C:$L,2,FALSE)</f>
        <v>97600</v>
      </c>
      <c r="D41" s="12">
        <f>ROUND(VLOOKUP($D$2,'Income Limits Definitions'!$A:$C,3,FALSE)*VLOOKUP($A41,NYMTSP!$C:$L,3,FALSE),-2)</f>
        <v>53200</v>
      </c>
      <c r="E41" s="12">
        <f>ROUND(VLOOKUP($D$2,'Income Limits Definitions'!$A:$C,3,FALSE)*VLOOKUP($A41,NYMTSP!$C:$L,4,FALSE),-2)</f>
        <v>60800</v>
      </c>
      <c r="F41" s="12">
        <f>ROUND(VLOOKUP($D$2,'Income Limits Definitions'!$A:$C,3,FALSE)*VLOOKUP($A41,NYMTSP!$C:$L,5,FALSE),-2)</f>
        <v>68400</v>
      </c>
      <c r="G41" s="12">
        <f>ROUND(VLOOKUP($D$2,'Income Limits Definitions'!$A:$C,3,FALSE)*VLOOKUP($A41,NYMTSP!$C:$L,6,FALSE),-2)</f>
        <v>76000</v>
      </c>
      <c r="H41" s="12">
        <f>ROUND(VLOOKUP($D$2,'Income Limits Definitions'!$A:$C,3,FALSE)*VLOOKUP($A41,NYMTSP!$C:$L,7,FALSE),-2)</f>
        <v>82100</v>
      </c>
      <c r="I41" s="12">
        <f>ROUND(VLOOKUP($D$2,'Income Limits Definitions'!$A:$C,3,FALSE)*VLOOKUP($A41,NYMTSP!$C:$L,8,FALSE),-2)</f>
        <v>88200</v>
      </c>
      <c r="J41" s="12">
        <f>ROUND(VLOOKUP($D$2,'Income Limits Definitions'!$A:$C,3,FALSE)*VLOOKUP($A41,NYMTSP!$C:$L,9,FALSE),-2)</f>
        <v>94200</v>
      </c>
      <c r="K41" s="17">
        <f>ROUND(VLOOKUP($D$2,'Income Limits Definitions'!$A:$C,3,FALSE)*VLOOKUP($A41,NYMTSP!$C:$L,10,FALSE),-2)</f>
        <v>100300</v>
      </c>
    </row>
    <row r="42" spans="1:11" x14ac:dyDescent="0.55000000000000004">
      <c r="A42" t="s">
        <v>226</v>
      </c>
      <c r="B42" s="13" t="str">
        <f>CONCATENATE(INDEX(NYMTSP!$AR:$AR,ROW()-5,1)," ",IF(AND($C42&lt;$C$5,VLOOKUP($A42,NYMTSP!$C:$G,5,FALSE)=($C$5/2)),"*",IF($C42&lt;(2*VLOOKUP($A42,NYMTSP!$C:$G,5,FALSE)),"#","")),IF(VLOOKUP($A42,NYMTSP!$C:$G,5,FALSE)&gt;$C$6,"†",""))</f>
        <v xml:space="preserve">Orange County </v>
      </c>
      <c r="C42" s="12">
        <f>VLOOKUP($A42,NYMTSP!$C:$L,2,FALSE)</f>
        <v>119600</v>
      </c>
      <c r="D42" s="12">
        <f>ROUND(VLOOKUP($D$2,'Income Limits Definitions'!$A:$C,3,FALSE)*VLOOKUP($A42,NYMTSP!$C:$L,3,FALSE),-2)</f>
        <v>66600</v>
      </c>
      <c r="E42" s="12">
        <f>ROUND(VLOOKUP($D$2,'Income Limits Definitions'!$A:$C,3,FALSE)*VLOOKUP($A42,NYMTSP!$C:$L,4,FALSE),-2)</f>
        <v>76200</v>
      </c>
      <c r="F42" s="12">
        <f>ROUND(VLOOKUP($D$2,'Income Limits Definitions'!$A:$C,3,FALSE)*VLOOKUP($A42,NYMTSP!$C:$L,5,FALSE),-2)</f>
        <v>85700</v>
      </c>
      <c r="G42" s="12">
        <f>ROUND(VLOOKUP($D$2,'Income Limits Definitions'!$A:$C,3,FALSE)*VLOOKUP($A42,NYMTSP!$C:$L,6,FALSE),-2)</f>
        <v>95200</v>
      </c>
      <c r="H42" s="12">
        <f>ROUND(VLOOKUP($D$2,'Income Limits Definitions'!$A:$C,3,FALSE)*VLOOKUP($A42,NYMTSP!$C:$L,7,FALSE),-2)</f>
        <v>102900</v>
      </c>
      <c r="I42" s="12">
        <f>ROUND(VLOOKUP($D$2,'Income Limits Definitions'!$A:$C,3,FALSE)*VLOOKUP($A42,NYMTSP!$C:$L,8,FALSE),-2)</f>
        <v>110500</v>
      </c>
      <c r="J42" s="12">
        <f>ROUND(VLOOKUP($D$2,'Income Limits Definitions'!$A:$C,3,FALSE)*VLOOKUP($A42,NYMTSP!$C:$L,9,FALSE),-2)</f>
        <v>118100</v>
      </c>
      <c r="K42" s="17">
        <f>ROUND(VLOOKUP($D$2,'Income Limits Definitions'!$A:$C,3,FALSE)*VLOOKUP($A42,NYMTSP!$C:$L,10,FALSE),-2)</f>
        <v>125700</v>
      </c>
    </row>
    <row r="43" spans="1:11" x14ac:dyDescent="0.55000000000000004">
      <c r="A43" t="s">
        <v>85</v>
      </c>
      <c r="B43" s="13" t="str">
        <f>CONCATENATE(INDEX(NYMTSP!$AR:$AR,ROW()-5,1)," ",IF(AND($C43&lt;$C$5,VLOOKUP($A43,NYMTSP!$C:$G,5,FALSE)=($C$5/2)),"*",IF($C43&lt;(2*VLOOKUP($A43,NYMTSP!$C:$G,5,FALSE)),"#","")),IF(VLOOKUP($A43,NYMTSP!$C:$G,5,FALSE)&gt;$C$6,"†",""))</f>
        <v xml:space="preserve">Orleans County </v>
      </c>
      <c r="C43" s="12">
        <f>VLOOKUP($A43,NYMTSP!$C:$L,2,FALSE)</f>
        <v>97600</v>
      </c>
      <c r="D43" s="12">
        <f>ROUND(VLOOKUP($D$2,'Income Limits Definitions'!$A:$C,3,FALSE)*VLOOKUP($A43,NYMTSP!$C:$L,3,FALSE),-2)</f>
        <v>53200</v>
      </c>
      <c r="E43" s="12">
        <f>ROUND(VLOOKUP($D$2,'Income Limits Definitions'!$A:$C,3,FALSE)*VLOOKUP($A43,NYMTSP!$C:$L,4,FALSE),-2)</f>
        <v>60800</v>
      </c>
      <c r="F43" s="12">
        <f>ROUND(VLOOKUP($D$2,'Income Limits Definitions'!$A:$C,3,FALSE)*VLOOKUP($A43,NYMTSP!$C:$L,5,FALSE),-2)</f>
        <v>68400</v>
      </c>
      <c r="G43" s="12">
        <f>ROUND(VLOOKUP($D$2,'Income Limits Definitions'!$A:$C,3,FALSE)*VLOOKUP($A43,NYMTSP!$C:$L,6,FALSE),-2)</f>
        <v>76000</v>
      </c>
      <c r="H43" s="12">
        <f>ROUND(VLOOKUP($D$2,'Income Limits Definitions'!$A:$C,3,FALSE)*VLOOKUP($A43,NYMTSP!$C:$L,7,FALSE),-2)</f>
        <v>82100</v>
      </c>
      <c r="I43" s="12">
        <f>ROUND(VLOOKUP($D$2,'Income Limits Definitions'!$A:$C,3,FALSE)*VLOOKUP($A43,NYMTSP!$C:$L,8,FALSE),-2)</f>
        <v>88200</v>
      </c>
      <c r="J43" s="12">
        <f>ROUND(VLOOKUP($D$2,'Income Limits Definitions'!$A:$C,3,FALSE)*VLOOKUP($A43,NYMTSP!$C:$L,9,FALSE),-2)</f>
        <v>94200</v>
      </c>
      <c r="K43" s="17">
        <f>ROUND(VLOOKUP($D$2,'Income Limits Definitions'!$A:$C,3,FALSE)*VLOOKUP($A43,NYMTSP!$C:$L,10,FALSE),-2)</f>
        <v>100300</v>
      </c>
    </row>
    <row r="44" spans="1:11" x14ac:dyDescent="0.55000000000000004">
      <c r="A44" t="s">
        <v>88</v>
      </c>
      <c r="B44" s="13" t="str">
        <f>CONCATENATE(INDEX(NYMTSP!$AR:$AR,ROW()-5,1)," ",IF(AND($C44&lt;$C$5,VLOOKUP($A44,NYMTSP!$C:$G,5,FALSE)=($C$5/2)),"*",IF($C44&lt;(2*VLOOKUP($A44,NYMTSP!$C:$G,5,FALSE)),"#","")),IF(VLOOKUP($A44,NYMTSP!$C:$G,5,FALSE)&gt;$C$6,"†",""))</f>
        <v xml:space="preserve">Oswego County </v>
      </c>
      <c r="C44" s="12">
        <f>VLOOKUP($A44,NYMTSP!$C:$L,2,FALSE)</f>
        <v>93300</v>
      </c>
      <c r="D44" s="12">
        <f>ROUND(VLOOKUP($D$2,'Income Limits Definitions'!$A:$C,3,FALSE)*VLOOKUP($A44,NYMTSP!$C:$L,3,FALSE),-2)</f>
        <v>52300</v>
      </c>
      <c r="E44" s="12">
        <f>ROUND(VLOOKUP($D$2,'Income Limits Definitions'!$A:$C,3,FALSE)*VLOOKUP($A44,NYMTSP!$C:$L,4,FALSE),-2)</f>
        <v>59800</v>
      </c>
      <c r="F44" s="12">
        <f>ROUND(VLOOKUP($D$2,'Income Limits Definitions'!$A:$C,3,FALSE)*VLOOKUP($A44,NYMTSP!$C:$L,5,FALSE),-2)</f>
        <v>67200</v>
      </c>
      <c r="G44" s="12">
        <f>ROUND(VLOOKUP($D$2,'Income Limits Definitions'!$A:$C,3,FALSE)*VLOOKUP($A44,NYMTSP!$C:$L,6,FALSE),-2)</f>
        <v>74600</v>
      </c>
      <c r="H44" s="12">
        <f>ROUND(VLOOKUP($D$2,'Income Limits Definitions'!$A:$C,3,FALSE)*VLOOKUP($A44,NYMTSP!$C:$L,7,FALSE),-2)</f>
        <v>80600</v>
      </c>
      <c r="I44" s="12">
        <f>ROUND(VLOOKUP($D$2,'Income Limits Definitions'!$A:$C,3,FALSE)*VLOOKUP($A44,NYMTSP!$C:$L,8,FALSE),-2)</f>
        <v>86600</v>
      </c>
      <c r="J44" s="12">
        <f>ROUND(VLOOKUP($D$2,'Income Limits Definitions'!$A:$C,3,FALSE)*VLOOKUP($A44,NYMTSP!$C:$L,9,FALSE),-2)</f>
        <v>92600</v>
      </c>
      <c r="K44" s="17">
        <f>ROUND(VLOOKUP($D$2,'Income Limits Definitions'!$A:$C,3,FALSE)*VLOOKUP($A44,NYMTSP!$C:$L,10,FALSE),-2)</f>
        <v>98600</v>
      </c>
    </row>
    <row r="45" spans="1:11" x14ac:dyDescent="0.55000000000000004">
      <c r="A45" t="s">
        <v>106</v>
      </c>
      <c r="B45" s="6" t="str">
        <f>CONCATENATE(INDEX(NYMTSP!$AR:$AR,ROW()-5,1)," ",IF(AND($C45&lt;$C$5,VLOOKUP($A45,NYMTSP!$C:$G,5,FALSE)=($C$5/2)),"*",IF($C45&lt;(2*VLOOKUP($A45,NYMTSP!$C:$G,5,FALSE)),"#","")),IF(VLOOKUP($A45,NYMTSP!$C:$G,5,FALSE)&gt;$C$6,"†",""))</f>
        <v xml:space="preserve">Otsego County </v>
      </c>
      <c r="C45" s="12">
        <f>VLOOKUP($A45,NYMTSP!$C:$L,2,FALSE)</f>
        <v>86400</v>
      </c>
      <c r="D45" s="12">
        <f>ROUND(VLOOKUP($D$2,'Income Limits Definitions'!$A:$C,3,FALSE)*VLOOKUP($A45,NYMTSP!$C:$L,3,FALSE),-2)</f>
        <v>45800</v>
      </c>
      <c r="E45" s="12">
        <f>ROUND(VLOOKUP($D$2,'Income Limits Definitions'!$A:$C,3,FALSE)*VLOOKUP($A45,NYMTSP!$C:$L,4,FALSE),-2)</f>
        <v>52200</v>
      </c>
      <c r="F45" s="12">
        <f>ROUND(VLOOKUP($D$2,'Income Limits Definitions'!$A:$C,3,FALSE)*VLOOKUP($A45,NYMTSP!$C:$L,5,FALSE),-2)</f>
        <v>58800</v>
      </c>
      <c r="G45" s="12">
        <f>ROUND(VLOOKUP($D$2,'Income Limits Definitions'!$A:$C,3,FALSE)*VLOOKUP($A45,NYMTSP!$C:$L,6,FALSE),-2)</f>
        <v>65300</v>
      </c>
      <c r="H45" s="12">
        <f>ROUND(VLOOKUP($D$2,'Income Limits Definitions'!$A:$C,3,FALSE)*VLOOKUP($A45,NYMTSP!$C:$L,7,FALSE),-2)</f>
        <v>70600</v>
      </c>
      <c r="I45" s="12">
        <f>ROUND(VLOOKUP($D$2,'Income Limits Definitions'!$A:$C,3,FALSE)*VLOOKUP($A45,NYMTSP!$C:$L,8,FALSE),-2)</f>
        <v>75800</v>
      </c>
      <c r="J45" s="12">
        <f>ROUND(VLOOKUP($D$2,'Income Limits Definitions'!$A:$C,3,FALSE)*VLOOKUP($A45,NYMTSP!$C:$L,9,FALSE),-2)</f>
        <v>81000</v>
      </c>
      <c r="K45" s="17">
        <f>ROUND(VLOOKUP($D$2,'Income Limits Definitions'!$A:$C,3,FALSE)*VLOOKUP($A45,NYMTSP!$C:$L,10,FALSE),-2)</f>
        <v>86200</v>
      </c>
    </row>
    <row r="46" spans="1:11" x14ac:dyDescent="0.55000000000000004">
      <c r="A46" t="s">
        <v>19</v>
      </c>
      <c r="B46" s="6" t="str">
        <f>CONCATENATE(INDEX(NYMTSP!$AR:$AR,ROW()-5,1)," ",IF(AND($C46&lt;$C$5,VLOOKUP($A46,NYMTSP!$C:$G,5,FALSE)=($C$5/2)),"*",IF($C46&lt;(2*VLOOKUP($A46,NYMTSP!$C:$G,5,FALSE)),"#","")),IF(VLOOKUP($A46,NYMTSP!$C:$G,5,FALSE)&gt;$C$6,"†",""))</f>
        <v>Putnam County #</v>
      </c>
      <c r="C46" s="12">
        <f>VLOOKUP($A46,NYMTSP!$C:$L,2,FALSE)</f>
        <v>94400</v>
      </c>
      <c r="D46" s="12">
        <f>ROUND(VLOOKUP($D$2,'Income Limits Definitions'!$A:$C,3,FALSE)*VLOOKUP($A46,NYMTSP!$C:$L,3,FALSE),-2)</f>
        <v>79100</v>
      </c>
      <c r="E46" s="12">
        <f>ROUND(VLOOKUP($D$2,'Income Limits Definitions'!$A:$C,3,FALSE)*VLOOKUP($A46,NYMTSP!$C:$L,4,FALSE),-2)</f>
        <v>90400</v>
      </c>
      <c r="F46" s="12">
        <f>ROUND(VLOOKUP($D$2,'Income Limits Definitions'!$A:$C,3,FALSE)*VLOOKUP($A46,NYMTSP!$C:$L,5,FALSE),-2)</f>
        <v>101700</v>
      </c>
      <c r="G46" s="12">
        <f>ROUND(VLOOKUP($D$2,'Income Limits Definitions'!$A:$C,3,FALSE)*VLOOKUP($A46,NYMTSP!$C:$L,6,FALSE),-2)</f>
        <v>113000</v>
      </c>
      <c r="H46" s="12">
        <f>ROUND(VLOOKUP($D$2,'Income Limits Definitions'!$A:$C,3,FALSE)*VLOOKUP($A46,NYMTSP!$C:$L,7,FALSE),-2)</f>
        <v>122000</v>
      </c>
      <c r="I46" s="12">
        <f>ROUND(VLOOKUP($D$2,'Income Limits Definitions'!$A:$C,3,FALSE)*VLOOKUP($A46,NYMTSP!$C:$L,8,FALSE),-2)</f>
        <v>131000</v>
      </c>
      <c r="J46" s="12">
        <f>ROUND(VLOOKUP($D$2,'Income Limits Definitions'!$A:$C,3,FALSE)*VLOOKUP($A46,NYMTSP!$C:$L,9,FALSE),-2)</f>
        <v>140100</v>
      </c>
      <c r="K46" s="17">
        <f>ROUND(VLOOKUP($D$2,'Income Limits Definitions'!$A:$C,3,FALSE)*VLOOKUP($A46,NYMTSP!$C:$L,10,FALSE),-2)</f>
        <v>149100</v>
      </c>
    </row>
    <row r="47" spans="1:11" x14ac:dyDescent="0.55000000000000004">
      <c r="A47" t="s">
        <v>19</v>
      </c>
      <c r="B47" s="13" t="str">
        <f>CONCATENATE(INDEX(NYMTSP!$AR:$AR,ROW()-5,1)," ",IF(AND($C47&lt;$C$5,VLOOKUP($A47,NYMTSP!$C:$G,5,FALSE)=($C$5/2)),"*",IF($C47&lt;(2*VLOOKUP($A47,NYMTSP!$C:$G,5,FALSE)),"#","")),IF(VLOOKUP($A47,NYMTSP!$C:$G,5,FALSE)&gt;$C$6,"†",""))</f>
        <v>Queens County #</v>
      </c>
      <c r="C47" s="12">
        <f>VLOOKUP($A47,NYMTSP!$C:$L,2,FALSE)</f>
        <v>94400</v>
      </c>
      <c r="D47" s="12">
        <f>ROUND(VLOOKUP($D$2,'Income Limits Definitions'!$A:$C,3,FALSE)*VLOOKUP($A47,NYMTSP!$C:$L,3,FALSE),-2)</f>
        <v>79100</v>
      </c>
      <c r="E47" s="12">
        <f>ROUND(VLOOKUP($D$2,'Income Limits Definitions'!$A:$C,3,FALSE)*VLOOKUP($A47,NYMTSP!$C:$L,4,FALSE),-2)</f>
        <v>90400</v>
      </c>
      <c r="F47" s="12">
        <f>ROUND(VLOOKUP($D$2,'Income Limits Definitions'!$A:$C,3,FALSE)*VLOOKUP($A47,NYMTSP!$C:$L,5,FALSE),-2)</f>
        <v>101700</v>
      </c>
      <c r="G47" s="12">
        <f>ROUND(VLOOKUP($D$2,'Income Limits Definitions'!$A:$C,3,FALSE)*VLOOKUP($A47,NYMTSP!$C:$L,6,FALSE),-2)</f>
        <v>113000</v>
      </c>
      <c r="H47" s="12">
        <f>ROUND(VLOOKUP($D$2,'Income Limits Definitions'!$A:$C,3,FALSE)*VLOOKUP($A47,NYMTSP!$C:$L,7,FALSE),-2)</f>
        <v>122000</v>
      </c>
      <c r="I47" s="12">
        <f>ROUND(VLOOKUP($D$2,'Income Limits Definitions'!$A:$C,3,FALSE)*VLOOKUP($A47,NYMTSP!$C:$L,8,FALSE),-2)</f>
        <v>131000</v>
      </c>
      <c r="J47" s="12">
        <f>ROUND(VLOOKUP($D$2,'Income Limits Definitions'!$A:$C,3,FALSE)*VLOOKUP($A47,NYMTSP!$C:$L,9,FALSE),-2)</f>
        <v>140100</v>
      </c>
      <c r="K47" s="17">
        <f>ROUND(VLOOKUP($D$2,'Income Limits Definitions'!$A:$C,3,FALSE)*VLOOKUP($A47,NYMTSP!$C:$L,10,FALSE),-2)</f>
        <v>149100</v>
      </c>
    </row>
    <row r="48" spans="1:11" x14ac:dyDescent="0.55000000000000004">
      <c r="A48" t="s">
        <v>10</v>
      </c>
      <c r="B48" s="6" t="str">
        <f>CONCATENATE(INDEX(NYMTSP!$AR:$AR,ROW()-5,1)," ",IF(AND($C48&lt;$C$5,VLOOKUP($A48,NYMTSP!$C:$G,5,FALSE)=($C$5/2)),"*",IF($C48&lt;(2*VLOOKUP($A48,NYMTSP!$C:$G,5,FALSE)),"#","")),IF(VLOOKUP($A48,NYMTSP!$C:$G,5,FALSE)&gt;$C$6,"†",""))</f>
        <v xml:space="preserve">Rensselaer County </v>
      </c>
      <c r="C48" s="12">
        <f>VLOOKUP($A48,NYMTSP!$C:$L,2,FALSE)</f>
        <v>113300</v>
      </c>
      <c r="D48" s="12">
        <f>ROUND(VLOOKUP($D$2,'Income Limits Definitions'!$A:$C,3,FALSE)*VLOOKUP($A48,NYMTSP!$C:$L,3,FALSE),-2)</f>
        <v>62900</v>
      </c>
      <c r="E48" s="12">
        <f>ROUND(VLOOKUP($D$2,'Income Limits Definitions'!$A:$C,3,FALSE)*VLOOKUP($A48,NYMTSP!$C:$L,4,FALSE),-2)</f>
        <v>71800</v>
      </c>
      <c r="F48" s="12">
        <f>ROUND(VLOOKUP($D$2,'Income Limits Definitions'!$A:$C,3,FALSE)*VLOOKUP($A48,NYMTSP!$C:$L,5,FALSE),-2)</f>
        <v>80800</v>
      </c>
      <c r="G48" s="12">
        <f>ROUND(VLOOKUP($D$2,'Income Limits Definitions'!$A:$C,3,FALSE)*VLOOKUP($A48,NYMTSP!$C:$L,6,FALSE),-2)</f>
        <v>89800</v>
      </c>
      <c r="H48" s="12">
        <f>ROUND(VLOOKUP($D$2,'Income Limits Definitions'!$A:$C,3,FALSE)*VLOOKUP($A48,NYMTSP!$C:$L,7,FALSE),-2)</f>
        <v>97000</v>
      </c>
      <c r="I48" s="12">
        <f>ROUND(VLOOKUP($D$2,'Income Limits Definitions'!$A:$C,3,FALSE)*VLOOKUP($A48,NYMTSP!$C:$L,8,FALSE),-2)</f>
        <v>104200</v>
      </c>
      <c r="J48" s="12">
        <f>ROUND(VLOOKUP($D$2,'Income Limits Definitions'!$A:$C,3,FALSE)*VLOOKUP($A48,NYMTSP!$C:$L,9,FALSE),-2)</f>
        <v>111400</v>
      </c>
      <c r="K48" s="17">
        <f>ROUND(VLOOKUP($D$2,'Income Limits Definitions'!$A:$C,3,FALSE)*VLOOKUP($A48,NYMTSP!$C:$L,10,FALSE),-2)</f>
        <v>118600</v>
      </c>
    </row>
    <row r="49" spans="1:11" x14ac:dyDescent="0.55000000000000004">
      <c r="A49" t="s">
        <v>19</v>
      </c>
      <c r="B49" s="6" t="str">
        <f>CONCATENATE(INDEX(NYMTSP!$AR:$AR,ROW()-5,1)," ",IF(AND($C49&lt;$C$5,VLOOKUP($A49,NYMTSP!$C:$G,5,FALSE)=($C$5/2)),"*",IF($C49&lt;(2*VLOOKUP($A49,NYMTSP!$C:$G,5,FALSE)),"#","")),IF(VLOOKUP($A49,NYMTSP!$C:$G,5,FALSE)&gt;$C$6,"†",""))</f>
        <v>Richmond County #</v>
      </c>
      <c r="C49" s="12">
        <f>VLOOKUP($A49,NYMTSP!$C:$L,2,FALSE)</f>
        <v>94400</v>
      </c>
      <c r="D49" s="12">
        <f>ROUND(VLOOKUP($D$2,'Income Limits Definitions'!$A:$C,3,FALSE)*VLOOKUP($A49,NYMTSP!$C:$L,3,FALSE),-2)</f>
        <v>79100</v>
      </c>
      <c r="E49" s="12">
        <f>ROUND(VLOOKUP($D$2,'Income Limits Definitions'!$A:$C,3,FALSE)*VLOOKUP($A49,NYMTSP!$C:$L,4,FALSE),-2)</f>
        <v>90400</v>
      </c>
      <c r="F49" s="12">
        <f>ROUND(VLOOKUP($D$2,'Income Limits Definitions'!$A:$C,3,FALSE)*VLOOKUP($A49,NYMTSP!$C:$L,5,FALSE),-2)</f>
        <v>101700</v>
      </c>
      <c r="G49" s="12">
        <f>ROUND(VLOOKUP($D$2,'Income Limits Definitions'!$A:$C,3,FALSE)*VLOOKUP($A49,NYMTSP!$C:$L,6,FALSE),-2)</f>
        <v>113000</v>
      </c>
      <c r="H49" s="12">
        <f>ROUND(VLOOKUP($D$2,'Income Limits Definitions'!$A:$C,3,FALSE)*VLOOKUP($A49,NYMTSP!$C:$L,7,FALSE),-2)</f>
        <v>122000</v>
      </c>
      <c r="I49" s="12">
        <f>ROUND(VLOOKUP($D$2,'Income Limits Definitions'!$A:$C,3,FALSE)*VLOOKUP($A49,NYMTSP!$C:$L,8,FALSE),-2)</f>
        <v>131000</v>
      </c>
      <c r="J49" s="12">
        <f>ROUND(VLOOKUP($D$2,'Income Limits Definitions'!$A:$C,3,FALSE)*VLOOKUP($A49,NYMTSP!$C:$L,9,FALSE),-2)</f>
        <v>140100</v>
      </c>
      <c r="K49" s="17">
        <f>ROUND(VLOOKUP($D$2,'Income Limits Definitions'!$A:$C,3,FALSE)*VLOOKUP($A49,NYMTSP!$C:$L,10,FALSE),-2)</f>
        <v>149100</v>
      </c>
    </row>
    <row r="50" spans="1:11" x14ac:dyDescent="0.55000000000000004">
      <c r="A50" t="s">
        <v>257</v>
      </c>
      <c r="B50" s="6" t="str">
        <f>CONCATENATE(INDEX(NYMTSP!$AR:$AR,ROW()-5,1)," ",IF(AND($C50&lt;$C$5,VLOOKUP($A50,NYMTSP!$C:$G,5,FALSE)=($C$5/2)),"*",IF($C50&lt;(2*VLOOKUP($A50,NYMTSP!$C:$G,5,FALSE)),"#","")),IF(VLOOKUP($A50,NYMTSP!$C:$G,5,FALSE)&gt;$C$6,"†",""))</f>
        <v xml:space="preserve">Rockland County </v>
      </c>
      <c r="C50" s="12">
        <f>VLOOKUP($A50,NYMTSP!$C:$L,2,FALSE)</f>
        <v>130700</v>
      </c>
      <c r="D50" s="12">
        <f>ROUND(VLOOKUP($D$2,'Income Limits Definitions'!$A:$C,3,FALSE)*VLOOKUP($A50,NYMTSP!$C:$L,3,FALSE),-2)</f>
        <v>79100</v>
      </c>
      <c r="E50" s="12">
        <f>ROUND(VLOOKUP($D$2,'Income Limits Definitions'!$A:$C,3,FALSE)*VLOOKUP($A50,NYMTSP!$C:$L,4,FALSE),-2)</f>
        <v>90400</v>
      </c>
      <c r="F50" s="12">
        <f>ROUND(VLOOKUP($D$2,'Income Limits Definitions'!$A:$C,3,FALSE)*VLOOKUP($A50,NYMTSP!$C:$L,5,FALSE),-2)</f>
        <v>101700</v>
      </c>
      <c r="G50" s="12">
        <f>ROUND(VLOOKUP($D$2,'Income Limits Definitions'!$A:$C,3,FALSE)*VLOOKUP($A50,NYMTSP!$C:$L,6,FALSE),-2)</f>
        <v>113000</v>
      </c>
      <c r="H50" s="12">
        <f>ROUND(VLOOKUP($D$2,'Income Limits Definitions'!$A:$C,3,FALSE)*VLOOKUP($A50,NYMTSP!$C:$L,7,FALSE),-2)</f>
        <v>122000</v>
      </c>
      <c r="I50" s="12">
        <f>ROUND(VLOOKUP($D$2,'Income Limits Definitions'!$A:$C,3,FALSE)*VLOOKUP($A50,NYMTSP!$C:$L,8,FALSE),-2)</f>
        <v>131000</v>
      </c>
      <c r="J50" s="12">
        <f>ROUND(VLOOKUP($D$2,'Income Limits Definitions'!$A:$C,3,FALSE)*VLOOKUP($A50,NYMTSP!$C:$L,9,FALSE),-2)</f>
        <v>140100</v>
      </c>
      <c r="K50" s="17">
        <f>ROUND(VLOOKUP($D$2,'Income Limits Definitions'!$A:$C,3,FALSE)*VLOOKUP($A50,NYMTSP!$C:$L,10,FALSE),-2)</f>
        <v>149100</v>
      </c>
    </row>
    <row r="51" spans="1:11" x14ac:dyDescent="0.55000000000000004">
      <c r="A51" t="s">
        <v>115</v>
      </c>
      <c r="B51" s="13" t="str">
        <f>CONCATENATE(INDEX(NYMTSP!$AR:$AR,ROW()-5,1)," ",IF(AND($C51&lt;$C$5,VLOOKUP($A51,NYMTSP!$C:$G,5,FALSE)=($C$5/2)),"*",IF($C51&lt;(2*VLOOKUP($A51,NYMTSP!$C:$G,5,FALSE)),"#","")),IF(VLOOKUP($A51,NYMTSP!$C:$G,5,FALSE)&gt;$C$6,"†",""))</f>
        <v xml:space="preserve">St. Lawrence County </v>
      </c>
      <c r="C51" s="12">
        <f>VLOOKUP($A51,NYMTSP!$C:$L,2,FALSE)</f>
        <v>74600</v>
      </c>
      <c r="D51" s="12">
        <f>ROUND(VLOOKUP($D$2,'Income Limits Definitions'!$A:$C,3,FALSE)*VLOOKUP($A51,NYMTSP!$C:$L,3,FALSE),-2)</f>
        <v>45500</v>
      </c>
      <c r="E51" s="12">
        <f>ROUND(VLOOKUP($D$2,'Income Limits Definitions'!$A:$C,3,FALSE)*VLOOKUP($A51,NYMTSP!$C:$L,4,FALSE),-2)</f>
        <v>52000</v>
      </c>
      <c r="F51" s="12">
        <f>ROUND(VLOOKUP($D$2,'Income Limits Definitions'!$A:$C,3,FALSE)*VLOOKUP($A51,NYMTSP!$C:$L,5,FALSE),-2)</f>
        <v>58500</v>
      </c>
      <c r="G51" s="12">
        <f>ROUND(VLOOKUP($D$2,'Income Limits Definitions'!$A:$C,3,FALSE)*VLOOKUP($A51,NYMTSP!$C:$L,6,FALSE),-2)</f>
        <v>65000</v>
      </c>
      <c r="H51" s="12">
        <f>ROUND(VLOOKUP($D$2,'Income Limits Definitions'!$A:$C,3,FALSE)*VLOOKUP($A51,NYMTSP!$C:$L,7,FALSE),-2)</f>
        <v>70200</v>
      </c>
      <c r="I51" s="12">
        <f>ROUND(VLOOKUP($D$2,'Income Limits Definitions'!$A:$C,3,FALSE)*VLOOKUP($A51,NYMTSP!$C:$L,8,FALSE),-2)</f>
        <v>75400</v>
      </c>
      <c r="J51" s="12">
        <f>ROUND(VLOOKUP($D$2,'Income Limits Definitions'!$A:$C,3,FALSE)*VLOOKUP($A51,NYMTSP!$C:$L,9,FALSE),-2)</f>
        <v>80600</v>
      </c>
      <c r="K51" s="17">
        <f>ROUND(VLOOKUP($D$2,'Income Limits Definitions'!$A:$C,3,FALSE)*VLOOKUP($A51,NYMTSP!$C:$L,10,FALSE),-2)</f>
        <v>85800</v>
      </c>
    </row>
    <row r="52" spans="1:11" x14ac:dyDescent="0.55000000000000004">
      <c r="A52" t="s">
        <v>10</v>
      </c>
      <c r="B52" s="13" t="str">
        <f>CONCATENATE(INDEX(NYMTSP!$AR:$AR,ROW()-5,1)," ",IF(AND($C52&lt;$C$5,VLOOKUP($A52,NYMTSP!$C:$G,5,FALSE)=($C$5/2)),"*",IF($C52&lt;(2*VLOOKUP($A52,NYMTSP!$C:$G,5,FALSE)),"#","")),IF(VLOOKUP($A52,NYMTSP!$C:$G,5,FALSE)&gt;$C$6,"†",""))</f>
        <v xml:space="preserve">Saratoga County </v>
      </c>
      <c r="C52" s="12">
        <f>VLOOKUP($A52,NYMTSP!$C:$L,2,FALSE)</f>
        <v>113300</v>
      </c>
      <c r="D52" s="12">
        <f>ROUND(VLOOKUP($D$2,'Income Limits Definitions'!$A:$C,3,FALSE)*VLOOKUP($A52,NYMTSP!$C:$L,3,FALSE),-2)</f>
        <v>62900</v>
      </c>
      <c r="E52" s="12">
        <f>ROUND(VLOOKUP($D$2,'Income Limits Definitions'!$A:$C,3,FALSE)*VLOOKUP($A52,NYMTSP!$C:$L,4,FALSE),-2)</f>
        <v>71800</v>
      </c>
      <c r="F52" s="12">
        <f>ROUND(VLOOKUP($D$2,'Income Limits Definitions'!$A:$C,3,FALSE)*VLOOKUP($A52,NYMTSP!$C:$L,5,FALSE),-2)</f>
        <v>80800</v>
      </c>
      <c r="G52" s="12">
        <f>ROUND(VLOOKUP($D$2,'Income Limits Definitions'!$A:$C,3,FALSE)*VLOOKUP($A52,NYMTSP!$C:$L,6,FALSE),-2)</f>
        <v>89800</v>
      </c>
      <c r="H52" s="12">
        <f>ROUND(VLOOKUP($D$2,'Income Limits Definitions'!$A:$C,3,FALSE)*VLOOKUP($A52,NYMTSP!$C:$L,7,FALSE),-2)</f>
        <v>97000</v>
      </c>
      <c r="I52" s="12">
        <f>ROUND(VLOOKUP($D$2,'Income Limits Definitions'!$A:$C,3,FALSE)*VLOOKUP($A52,NYMTSP!$C:$L,8,FALSE),-2)</f>
        <v>104200</v>
      </c>
      <c r="J52" s="12">
        <f>ROUND(VLOOKUP($D$2,'Income Limits Definitions'!$A:$C,3,FALSE)*VLOOKUP($A52,NYMTSP!$C:$L,9,FALSE),-2)</f>
        <v>111400</v>
      </c>
      <c r="K52" s="17">
        <f>ROUND(VLOOKUP($D$2,'Income Limits Definitions'!$A:$C,3,FALSE)*VLOOKUP($A52,NYMTSP!$C:$L,10,FALSE),-2)</f>
        <v>118600</v>
      </c>
    </row>
    <row r="53" spans="1:11" x14ac:dyDescent="0.55000000000000004">
      <c r="A53" t="s">
        <v>10</v>
      </c>
      <c r="B53" s="6" t="str">
        <f>CONCATENATE(INDEX(NYMTSP!$AR:$AR,ROW()-5,1)," ",IF(AND($C53&lt;$C$5,VLOOKUP($A53,NYMTSP!$C:$G,5,FALSE)=($C$5/2)),"*",IF($C53&lt;(2*VLOOKUP($A53,NYMTSP!$C:$G,5,FALSE)),"#","")),IF(VLOOKUP($A53,NYMTSP!$C:$G,5,FALSE)&gt;$C$6,"†",""))</f>
        <v xml:space="preserve">Schenectady County </v>
      </c>
      <c r="C53" s="12">
        <f>VLOOKUP($A53,NYMTSP!$C:$L,2,FALSE)</f>
        <v>113300</v>
      </c>
      <c r="D53" s="12">
        <f>ROUND(VLOOKUP($D$2,'Income Limits Definitions'!$A:$C,3,FALSE)*VLOOKUP($A53,NYMTSP!$C:$L,3,FALSE),-2)</f>
        <v>62900</v>
      </c>
      <c r="E53" s="12">
        <f>ROUND(VLOOKUP($D$2,'Income Limits Definitions'!$A:$C,3,FALSE)*VLOOKUP($A53,NYMTSP!$C:$L,4,FALSE),-2)</f>
        <v>71800</v>
      </c>
      <c r="F53" s="12">
        <f>ROUND(VLOOKUP($D$2,'Income Limits Definitions'!$A:$C,3,FALSE)*VLOOKUP($A53,NYMTSP!$C:$L,5,FALSE),-2)</f>
        <v>80800</v>
      </c>
      <c r="G53" s="12">
        <f>ROUND(VLOOKUP($D$2,'Income Limits Definitions'!$A:$C,3,FALSE)*VLOOKUP($A53,NYMTSP!$C:$L,6,FALSE),-2)</f>
        <v>89800</v>
      </c>
      <c r="H53" s="12">
        <f>ROUND(VLOOKUP($D$2,'Income Limits Definitions'!$A:$C,3,FALSE)*VLOOKUP($A53,NYMTSP!$C:$L,7,FALSE),-2)</f>
        <v>97000</v>
      </c>
      <c r="I53" s="12">
        <f>ROUND(VLOOKUP($D$2,'Income Limits Definitions'!$A:$C,3,FALSE)*VLOOKUP($A53,NYMTSP!$C:$L,8,FALSE),-2)</f>
        <v>104200</v>
      </c>
      <c r="J53" s="12">
        <f>ROUND(VLOOKUP($D$2,'Income Limits Definitions'!$A:$C,3,FALSE)*VLOOKUP($A53,NYMTSP!$C:$L,9,FALSE),-2)</f>
        <v>111400</v>
      </c>
      <c r="K53" s="17">
        <f>ROUND(VLOOKUP($D$2,'Income Limits Definitions'!$A:$C,3,FALSE)*VLOOKUP($A53,NYMTSP!$C:$L,10,FALSE),-2)</f>
        <v>118600</v>
      </c>
    </row>
    <row r="54" spans="1:11" x14ac:dyDescent="0.55000000000000004">
      <c r="A54" t="s">
        <v>10</v>
      </c>
      <c r="B54" s="13" t="str">
        <f>CONCATENATE(INDEX(NYMTSP!$AR:$AR,ROW()-5,1)," ",IF(AND($C54&lt;$C$5,VLOOKUP($A54,NYMTSP!$C:$G,5,FALSE)=($C$5/2)),"*",IF($C54&lt;(2*VLOOKUP($A54,NYMTSP!$C:$G,5,FALSE)),"#","")),IF(VLOOKUP($A54,NYMTSP!$C:$G,5,FALSE)&gt;$C$6,"†",""))</f>
        <v xml:space="preserve">Schoharie County </v>
      </c>
      <c r="C54" s="12">
        <f>VLOOKUP($A54,NYMTSP!$C:$L,2,FALSE)</f>
        <v>113300</v>
      </c>
      <c r="D54" s="12">
        <f>ROUND(VLOOKUP($D$2,'Income Limits Definitions'!$A:$C,3,FALSE)*VLOOKUP($A54,NYMTSP!$C:$L,3,FALSE),-2)</f>
        <v>62900</v>
      </c>
      <c r="E54" s="12">
        <f>ROUND(VLOOKUP($D$2,'Income Limits Definitions'!$A:$C,3,FALSE)*VLOOKUP($A54,NYMTSP!$C:$L,4,FALSE),-2)</f>
        <v>71800</v>
      </c>
      <c r="F54" s="12">
        <f>ROUND(VLOOKUP($D$2,'Income Limits Definitions'!$A:$C,3,FALSE)*VLOOKUP($A54,NYMTSP!$C:$L,5,FALSE),-2)</f>
        <v>80800</v>
      </c>
      <c r="G54" s="12">
        <f>ROUND(VLOOKUP($D$2,'Income Limits Definitions'!$A:$C,3,FALSE)*VLOOKUP($A54,NYMTSP!$C:$L,6,FALSE),-2)</f>
        <v>89800</v>
      </c>
      <c r="H54" s="12">
        <f>ROUND(VLOOKUP($D$2,'Income Limits Definitions'!$A:$C,3,FALSE)*VLOOKUP($A54,NYMTSP!$C:$L,7,FALSE),-2)</f>
        <v>97000</v>
      </c>
      <c r="I54" s="12">
        <f>ROUND(VLOOKUP($D$2,'Income Limits Definitions'!$A:$C,3,FALSE)*VLOOKUP($A54,NYMTSP!$C:$L,8,FALSE),-2)</f>
        <v>104200</v>
      </c>
      <c r="J54" s="12">
        <f>ROUND(VLOOKUP($D$2,'Income Limits Definitions'!$A:$C,3,FALSE)*VLOOKUP($A54,NYMTSP!$C:$L,9,FALSE),-2)</f>
        <v>111400</v>
      </c>
      <c r="K54" s="17">
        <f>ROUND(VLOOKUP($D$2,'Income Limits Definitions'!$A:$C,3,FALSE)*VLOOKUP($A54,NYMTSP!$C:$L,10,FALSE),-2)</f>
        <v>118600</v>
      </c>
    </row>
    <row r="55" spans="1:11" x14ac:dyDescent="0.55000000000000004">
      <c r="A55" t="s">
        <v>121</v>
      </c>
      <c r="B55" s="13" t="str">
        <f>CONCATENATE(INDEX(NYMTSP!$AR:$AR,ROW()-5,1)," ",IF(AND($C55&lt;$C$5,VLOOKUP($A55,NYMTSP!$C:$G,5,FALSE)=($C$5/2)),"*",IF($C55&lt;(2*VLOOKUP($A55,NYMTSP!$C:$G,5,FALSE)),"#","")),IF(VLOOKUP($A55,NYMTSP!$C:$G,5,FALSE)&gt;$C$6,"†",""))</f>
        <v xml:space="preserve">Schuyler County </v>
      </c>
      <c r="C55" s="12">
        <f>VLOOKUP($A55,NYMTSP!$C:$L,2,FALSE)</f>
        <v>85000</v>
      </c>
      <c r="D55" s="12">
        <f>ROUND(VLOOKUP($D$2,'Income Limits Definitions'!$A:$C,3,FALSE)*VLOOKUP($A55,NYMTSP!$C:$L,3,FALSE),-2)</f>
        <v>46700</v>
      </c>
      <c r="E55" s="12">
        <f>ROUND(VLOOKUP($D$2,'Income Limits Definitions'!$A:$C,3,FALSE)*VLOOKUP($A55,NYMTSP!$C:$L,4,FALSE),-2)</f>
        <v>53400</v>
      </c>
      <c r="F55" s="12">
        <f>ROUND(VLOOKUP($D$2,'Income Limits Definitions'!$A:$C,3,FALSE)*VLOOKUP($A55,NYMTSP!$C:$L,5,FALSE),-2)</f>
        <v>60100</v>
      </c>
      <c r="G55" s="12">
        <f>ROUND(VLOOKUP($D$2,'Income Limits Definitions'!$A:$C,3,FALSE)*VLOOKUP($A55,NYMTSP!$C:$L,6,FALSE),-2)</f>
        <v>66700</v>
      </c>
      <c r="H55" s="12">
        <f>ROUND(VLOOKUP($D$2,'Income Limits Definitions'!$A:$C,3,FALSE)*VLOOKUP($A55,NYMTSP!$C:$L,7,FALSE),-2)</f>
        <v>72100</v>
      </c>
      <c r="I55" s="12">
        <f>ROUND(VLOOKUP($D$2,'Income Limits Definitions'!$A:$C,3,FALSE)*VLOOKUP($A55,NYMTSP!$C:$L,8,FALSE),-2)</f>
        <v>77400</v>
      </c>
      <c r="J55" s="12">
        <f>ROUND(VLOOKUP($D$2,'Income Limits Definitions'!$A:$C,3,FALSE)*VLOOKUP($A55,NYMTSP!$C:$L,9,FALSE),-2)</f>
        <v>82800</v>
      </c>
      <c r="K55" s="17">
        <f>ROUND(VLOOKUP($D$2,'Income Limits Definitions'!$A:$C,3,FALSE)*VLOOKUP($A55,NYMTSP!$C:$L,10,FALSE),-2)</f>
        <v>88100</v>
      </c>
    </row>
    <row r="56" spans="1:11" x14ac:dyDescent="0.55000000000000004">
      <c r="A56" t="s">
        <v>124</v>
      </c>
      <c r="B56" s="6" t="str">
        <f>CONCATENATE(INDEX(NYMTSP!$AR:$AR,ROW()-5,1)," ",IF(AND($C56&lt;$C$5,VLOOKUP($A56,NYMTSP!$C:$G,5,FALSE)=($C$5/2)),"*",IF($C56&lt;(2*VLOOKUP($A56,NYMTSP!$C:$G,5,FALSE)),"#","")),IF(VLOOKUP($A56,NYMTSP!$C:$G,5,FALSE)&gt;$C$6,"†",""))</f>
        <v xml:space="preserve">Seneca County </v>
      </c>
      <c r="C56" s="12">
        <f>VLOOKUP($A56,NYMTSP!$C:$L,2,FALSE)</f>
        <v>84700</v>
      </c>
      <c r="D56" s="12">
        <f>ROUND(VLOOKUP($D$2,'Income Limits Definitions'!$A:$C,3,FALSE)*VLOOKUP($A56,NYMTSP!$C:$L,3,FALSE),-2)</f>
        <v>46500</v>
      </c>
      <c r="E56" s="12">
        <f>ROUND(VLOOKUP($D$2,'Income Limits Definitions'!$A:$C,3,FALSE)*VLOOKUP($A56,NYMTSP!$C:$L,4,FALSE),-2)</f>
        <v>53100</v>
      </c>
      <c r="F56" s="12">
        <f>ROUND(VLOOKUP($D$2,'Income Limits Definitions'!$A:$C,3,FALSE)*VLOOKUP($A56,NYMTSP!$C:$L,5,FALSE),-2)</f>
        <v>59800</v>
      </c>
      <c r="G56" s="12">
        <f>ROUND(VLOOKUP($D$2,'Income Limits Definitions'!$A:$C,3,FALSE)*VLOOKUP($A56,NYMTSP!$C:$L,6,FALSE),-2)</f>
        <v>66400</v>
      </c>
      <c r="H56" s="12">
        <f>ROUND(VLOOKUP($D$2,'Income Limits Definitions'!$A:$C,3,FALSE)*VLOOKUP($A56,NYMTSP!$C:$L,7,FALSE),-2)</f>
        <v>71800</v>
      </c>
      <c r="I56" s="12">
        <f>ROUND(VLOOKUP($D$2,'Income Limits Definitions'!$A:$C,3,FALSE)*VLOOKUP($A56,NYMTSP!$C:$L,8,FALSE),-2)</f>
        <v>77000</v>
      </c>
      <c r="J56" s="12">
        <f>ROUND(VLOOKUP($D$2,'Income Limits Definitions'!$A:$C,3,FALSE)*VLOOKUP($A56,NYMTSP!$C:$L,9,FALSE),-2)</f>
        <v>82400</v>
      </c>
      <c r="K56" s="17">
        <f>ROUND(VLOOKUP($D$2,'Income Limits Definitions'!$A:$C,3,FALSE)*VLOOKUP($A56,NYMTSP!$C:$L,10,FALSE),-2)</f>
        <v>87700</v>
      </c>
    </row>
    <row r="57" spans="1:11" x14ac:dyDescent="0.55000000000000004">
      <c r="A57" t="s">
        <v>127</v>
      </c>
      <c r="B57" s="13" t="str">
        <f>CONCATENATE(INDEX(NYMTSP!$AR:$AR,ROW()-5,1)," ",IF(AND($C57&lt;$C$5,VLOOKUP($A57,NYMTSP!$C:$G,5,FALSE)=($C$5/2)),"*",IF($C57&lt;(2*VLOOKUP($A57,NYMTSP!$C:$G,5,FALSE)),"#","")),IF(VLOOKUP($A57,NYMTSP!$C:$G,5,FALSE)&gt;$C$6,"†",""))</f>
        <v xml:space="preserve">Steuben County </v>
      </c>
      <c r="C57" s="12">
        <f>VLOOKUP($A57,NYMTSP!$C:$L,2,FALSE)</f>
        <v>88700</v>
      </c>
      <c r="D57" s="12">
        <f>ROUND(VLOOKUP($D$2,'Income Limits Definitions'!$A:$C,3,FALSE)*VLOOKUP($A57,NYMTSP!$C:$L,3,FALSE),-2)</f>
        <v>46700</v>
      </c>
      <c r="E57" s="12">
        <f>ROUND(VLOOKUP($D$2,'Income Limits Definitions'!$A:$C,3,FALSE)*VLOOKUP($A57,NYMTSP!$C:$L,4,FALSE),-2)</f>
        <v>53400</v>
      </c>
      <c r="F57" s="12">
        <f>ROUND(VLOOKUP($D$2,'Income Limits Definitions'!$A:$C,3,FALSE)*VLOOKUP($A57,NYMTSP!$C:$L,5,FALSE),-2)</f>
        <v>60100</v>
      </c>
      <c r="G57" s="12">
        <f>ROUND(VLOOKUP($D$2,'Income Limits Definitions'!$A:$C,3,FALSE)*VLOOKUP($A57,NYMTSP!$C:$L,6,FALSE),-2)</f>
        <v>66700</v>
      </c>
      <c r="H57" s="12">
        <f>ROUND(VLOOKUP($D$2,'Income Limits Definitions'!$A:$C,3,FALSE)*VLOOKUP($A57,NYMTSP!$C:$L,7,FALSE),-2)</f>
        <v>72100</v>
      </c>
      <c r="I57" s="12">
        <f>ROUND(VLOOKUP($D$2,'Income Limits Definitions'!$A:$C,3,FALSE)*VLOOKUP($A57,NYMTSP!$C:$L,8,FALSE),-2)</f>
        <v>77400</v>
      </c>
      <c r="J57" s="12">
        <f>ROUND(VLOOKUP($D$2,'Income Limits Definitions'!$A:$C,3,FALSE)*VLOOKUP($A57,NYMTSP!$C:$L,9,FALSE),-2)</f>
        <v>82800</v>
      </c>
      <c r="K57" s="17">
        <f>ROUND(VLOOKUP($D$2,'Income Limits Definitions'!$A:$C,3,FALSE)*VLOOKUP($A57,NYMTSP!$C:$L,10,FALSE),-2)</f>
        <v>88100</v>
      </c>
    </row>
    <row r="58" spans="1:11" x14ac:dyDescent="0.55000000000000004">
      <c r="A58" t="s">
        <v>95</v>
      </c>
      <c r="B58" s="13" t="str">
        <f>CONCATENATE(INDEX(NYMTSP!$AR:$AR,ROW()-5,1)," ",IF(AND($C58&lt;$C$5,VLOOKUP($A58,NYMTSP!$C:$G,5,FALSE)=($C$5/2)),"*",IF($C58&lt;(2*VLOOKUP($A58,NYMTSP!$C:$G,5,FALSE)),"#","")),IF(VLOOKUP($A58,NYMTSP!$C:$G,5,FALSE)&gt;$C$6,"†",""))</f>
        <v xml:space="preserve">Suffolk County </v>
      </c>
      <c r="C58" s="12">
        <f>VLOOKUP($A58,NYMTSP!$C:$L,2,FALSE)</f>
        <v>156300</v>
      </c>
      <c r="D58" s="12">
        <f>ROUND(VLOOKUP($D$2,'Income Limits Definitions'!$A:$C,3,FALSE)*VLOOKUP($A58,NYMTSP!$C:$L,3,FALSE),-2)</f>
        <v>86200</v>
      </c>
      <c r="E58" s="12">
        <f>ROUND(VLOOKUP($D$2,'Income Limits Definitions'!$A:$C,3,FALSE)*VLOOKUP($A58,NYMTSP!$C:$L,4,FALSE),-2)</f>
        <v>98600</v>
      </c>
      <c r="F58" s="12">
        <f>ROUND(VLOOKUP($D$2,'Income Limits Definitions'!$A:$C,3,FALSE)*VLOOKUP($A58,NYMTSP!$C:$L,5,FALSE),-2)</f>
        <v>110900</v>
      </c>
      <c r="G58" s="12">
        <f>ROUND(VLOOKUP($D$2,'Income Limits Definitions'!$A:$C,3,FALSE)*VLOOKUP($A58,NYMTSP!$C:$L,6,FALSE),-2)</f>
        <v>123100</v>
      </c>
      <c r="H58" s="12">
        <f>ROUND(VLOOKUP($D$2,'Income Limits Definitions'!$A:$C,3,FALSE)*VLOOKUP($A58,NYMTSP!$C:$L,7,FALSE),-2)</f>
        <v>133000</v>
      </c>
      <c r="I58" s="12">
        <f>ROUND(VLOOKUP($D$2,'Income Limits Definitions'!$A:$C,3,FALSE)*VLOOKUP($A58,NYMTSP!$C:$L,8,FALSE),-2)</f>
        <v>142900</v>
      </c>
      <c r="J58" s="12">
        <f>ROUND(VLOOKUP($D$2,'Income Limits Definitions'!$A:$C,3,FALSE)*VLOOKUP($A58,NYMTSP!$C:$L,9,FALSE),-2)</f>
        <v>152700</v>
      </c>
      <c r="K58" s="17">
        <f>ROUND(VLOOKUP($D$2,'Income Limits Definitions'!$A:$C,3,FALSE)*VLOOKUP($A58,NYMTSP!$C:$L,10,FALSE),-2)</f>
        <v>162600</v>
      </c>
    </row>
    <row r="59" spans="1:11" x14ac:dyDescent="0.55000000000000004">
      <c r="A59" t="s">
        <v>131</v>
      </c>
      <c r="B59" s="13" t="str">
        <f>CONCATENATE(INDEX(NYMTSP!$AR:$AR,ROW()-5,1)," ",IF(AND($C59&lt;$C$5,VLOOKUP($A59,NYMTSP!$C:$G,5,FALSE)=($C$5/2)),"*",IF($C59&lt;(2*VLOOKUP($A59,NYMTSP!$C:$G,5,FALSE)),"#","")),IF(VLOOKUP($A59,NYMTSP!$C:$G,5,FALSE)&gt;$C$6,"†",""))</f>
        <v xml:space="preserve">Sullivan County </v>
      </c>
      <c r="C59" s="12">
        <f>VLOOKUP($A59,NYMTSP!$C:$L,2,FALSE)</f>
        <v>85000</v>
      </c>
      <c r="D59" s="12">
        <f>ROUND(VLOOKUP($D$2,'Income Limits Definitions'!$A:$C,3,FALSE)*VLOOKUP($A59,NYMTSP!$C:$L,3,FALSE),-2)</f>
        <v>45500</v>
      </c>
      <c r="E59" s="12">
        <f>ROUND(VLOOKUP($D$2,'Income Limits Definitions'!$A:$C,3,FALSE)*VLOOKUP($A59,NYMTSP!$C:$L,4,FALSE),-2)</f>
        <v>52000</v>
      </c>
      <c r="F59" s="12">
        <f>ROUND(VLOOKUP($D$2,'Income Limits Definitions'!$A:$C,3,FALSE)*VLOOKUP($A59,NYMTSP!$C:$L,5,FALSE),-2)</f>
        <v>58500</v>
      </c>
      <c r="G59" s="12">
        <f>ROUND(VLOOKUP($D$2,'Income Limits Definitions'!$A:$C,3,FALSE)*VLOOKUP($A59,NYMTSP!$C:$L,6,FALSE),-2)</f>
        <v>65000</v>
      </c>
      <c r="H59" s="12">
        <f>ROUND(VLOOKUP($D$2,'Income Limits Definitions'!$A:$C,3,FALSE)*VLOOKUP($A59,NYMTSP!$C:$L,7,FALSE),-2)</f>
        <v>70200</v>
      </c>
      <c r="I59" s="12">
        <f>ROUND(VLOOKUP($D$2,'Income Limits Definitions'!$A:$C,3,FALSE)*VLOOKUP($A59,NYMTSP!$C:$L,8,FALSE),-2)</f>
        <v>75400</v>
      </c>
      <c r="J59" s="12">
        <f>ROUND(VLOOKUP($D$2,'Income Limits Definitions'!$A:$C,3,FALSE)*VLOOKUP($A59,NYMTSP!$C:$L,9,FALSE),-2)</f>
        <v>80600</v>
      </c>
      <c r="K59" s="17">
        <f>ROUND(VLOOKUP($D$2,'Income Limits Definitions'!$A:$C,3,FALSE)*VLOOKUP($A59,NYMTSP!$C:$L,10,FALSE),-2)</f>
        <v>85800</v>
      </c>
    </row>
    <row r="60" spans="1:11" x14ac:dyDescent="0.55000000000000004">
      <c r="A60" t="s">
        <v>22</v>
      </c>
      <c r="B60" s="13" t="str">
        <f>CONCATENATE(INDEX(NYMTSP!$AR:$AR,ROW()-5,1)," ",IF(AND($C60&lt;$C$5,VLOOKUP($A60,NYMTSP!$C:$G,5,FALSE)=($C$5/2)),"*",IF($C60&lt;(2*VLOOKUP($A60,NYMTSP!$C:$G,5,FALSE)),"#","")),IF(VLOOKUP($A60,NYMTSP!$C:$G,5,FALSE)&gt;$C$6,"†",""))</f>
        <v xml:space="preserve">Tioga County </v>
      </c>
      <c r="C60" s="12">
        <f>VLOOKUP($A60,NYMTSP!$C:$L,2,FALSE)</f>
        <v>85300</v>
      </c>
      <c r="D60" s="12">
        <f>ROUND(VLOOKUP($D$2,'Income Limits Definitions'!$A:$C,3,FALSE)*VLOOKUP($A60,NYMTSP!$C:$L,3,FALSE),-2)</f>
        <v>45500</v>
      </c>
      <c r="E60" s="12">
        <f>ROUND(VLOOKUP($D$2,'Income Limits Definitions'!$A:$C,3,FALSE)*VLOOKUP($A60,NYMTSP!$C:$L,4,FALSE),-2)</f>
        <v>52000</v>
      </c>
      <c r="F60" s="12">
        <f>ROUND(VLOOKUP($D$2,'Income Limits Definitions'!$A:$C,3,FALSE)*VLOOKUP($A60,NYMTSP!$C:$L,5,FALSE),-2)</f>
        <v>58500</v>
      </c>
      <c r="G60" s="12">
        <f>ROUND(VLOOKUP($D$2,'Income Limits Definitions'!$A:$C,3,FALSE)*VLOOKUP($A60,NYMTSP!$C:$L,6,FALSE),-2)</f>
        <v>65000</v>
      </c>
      <c r="H60" s="12">
        <f>ROUND(VLOOKUP($D$2,'Income Limits Definitions'!$A:$C,3,FALSE)*VLOOKUP($A60,NYMTSP!$C:$L,7,FALSE),-2)</f>
        <v>70200</v>
      </c>
      <c r="I60" s="12">
        <f>ROUND(VLOOKUP($D$2,'Income Limits Definitions'!$A:$C,3,FALSE)*VLOOKUP($A60,NYMTSP!$C:$L,8,FALSE),-2)</f>
        <v>75400</v>
      </c>
      <c r="J60" s="12">
        <f>ROUND(VLOOKUP($D$2,'Income Limits Definitions'!$A:$C,3,FALSE)*VLOOKUP($A60,NYMTSP!$C:$L,9,FALSE),-2)</f>
        <v>80600</v>
      </c>
      <c r="K60" s="17">
        <f>ROUND(VLOOKUP($D$2,'Income Limits Definitions'!$A:$C,3,FALSE)*VLOOKUP($A60,NYMTSP!$C:$L,10,FALSE),-2)</f>
        <v>85800</v>
      </c>
    </row>
    <row r="61" spans="1:11" x14ac:dyDescent="0.55000000000000004">
      <c r="A61" t="s">
        <v>135</v>
      </c>
      <c r="B61" s="6" t="str">
        <f>CONCATENATE(INDEX(NYMTSP!$AR:$AR,ROW()-5,1)," ",IF(AND($C61&lt;$C$5,VLOOKUP($A61,NYMTSP!$C:$G,5,FALSE)=($C$5/2)),"*",IF($C61&lt;(2*VLOOKUP($A61,NYMTSP!$C:$G,5,FALSE)),"#","")),IF(VLOOKUP($A61,NYMTSP!$C:$G,5,FALSE)&gt;$C$6,"†",""))</f>
        <v xml:space="preserve">Tompkins County </v>
      </c>
      <c r="C61" s="12">
        <f>VLOOKUP($A61,NYMTSP!$C:$L,2,FALSE)</f>
        <v>112000</v>
      </c>
      <c r="D61" s="12">
        <f>ROUND(VLOOKUP($D$2,'Income Limits Definitions'!$A:$C,3,FALSE)*VLOOKUP($A61,NYMTSP!$C:$L,3,FALSE),-2)</f>
        <v>59400</v>
      </c>
      <c r="E61" s="12">
        <f>ROUND(VLOOKUP($D$2,'Income Limits Definitions'!$A:$C,3,FALSE)*VLOOKUP($A61,NYMTSP!$C:$L,4,FALSE),-2)</f>
        <v>67900</v>
      </c>
      <c r="F61" s="12">
        <f>ROUND(VLOOKUP($D$2,'Income Limits Definitions'!$A:$C,3,FALSE)*VLOOKUP($A61,NYMTSP!$C:$L,5,FALSE),-2)</f>
        <v>76400</v>
      </c>
      <c r="G61" s="12">
        <f>ROUND(VLOOKUP($D$2,'Income Limits Definitions'!$A:$C,3,FALSE)*VLOOKUP($A61,NYMTSP!$C:$L,6,FALSE),-2)</f>
        <v>84900</v>
      </c>
      <c r="H61" s="12">
        <f>ROUND(VLOOKUP($D$2,'Income Limits Definitions'!$A:$C,3,FALSE)*VLOOKUP($A61,NYMTSP!$C:$L,7,FALSE),-2)</f>
        <v>91700</v>
      </c>
      <c r="I61" s="12">
        <f>ROUND(VLOOKUP($D$2,'Income Limits Definitions'!$A:$C,3,FALSE)*VLOOKUP($A61,NYMTSP!$C:$L,8,FALSE),-2)</f>
        <v>98500</v>
      </c>
      <c r="J61" s="12">
        <f>ROUND(VLOOKUP($D$2,'Income Limits Definitions'!$A:$C,3,FALSE)*VLOOKUP($A61,NYMTSP!$C:$L,9,FALSE),-2)</f>
        <v>105300</v>
      </c>
      <c r="K61" s="17">
        <f>ROUND(VLOOKUP($D$2,'Income Limits Definitions'!$A:$C,3,FALSE)*VLOOKUP($A61,NYMTSP!$C:$L,10,FALSE),-2)</f>
        <v>112100</v>
      </c>
    </row>
    <row r="62" spans="1:11" x14ac:dyDescent="0.55000000000000004">
      <c r="A62" t="s">
        <v>138</v>
      </c>
      <c r="B62" s="13" t="str">
        <f>CONCATENATE(INDEX(NYMTSP!$AR:$AR,ROW()-5,1)," ",IF(AND($C62&lt;$C$5,VLOOKUP($A62,NYMTSP!$C:$G,5,FALSE)=($C$5/2)),"*",IF($C62&lt;(2*VLOOKUP($A62,NYMTSP!$C:$G,5,FALSE)),"#","")),IF(VLOOKUP($A62,NYMTSP!$C:$G,5,FALSE)&gt;$C$6,"†",""))</f>
        <v xml:space="preserve">Ulster County </v>
      </c>
      <c r="C62" s="12">
        <f>VLOOKUP($A62,NYMTSP!$C:$L,2,FALSE)</f>
        <v>112400</v>
      </c>
      <c r="D62" s="12">
        <f>ROUND(VLOOKUP($D$2,'Income Limits Definitions'!$A:$C,3,FALSE)*VLOOKUP($A62,NYMTSP!$C:$L,3,FALSE),-2)</f>
        <v>57000</v>
      </c>
      <c r="E62" s="12">
        <f>ROUND(VLOOKUP($D$2,'Income Limits Definitions'!$A:$C,3,FALSE)*VLOOKUP($A62,NYMTSP!$C:$L,4,FALSE),-2)</f>
        <v>65000</v>
      </c>
      <c r="F62" s="12">
        <f>ROUND(VLOOKUP($D$2,'Income Limits Definitions'!$A:$C,3,FALSE)*VLOOKUP($A62,NYMTSP!$C:$L,5,FALSE),-2)</f>
        <v>73200</v>
      </c>
      <c r="G62" s="12">
        <f>ROUND(VLOOKUP($D$2,'Income Limits Definitions'!$A:$C,3,FALSE)*VLOOKUP($A62,NYMTSP!$C:$L,6,FALSE),-2)</f>
        <v>81300</v>
      </c>
      <c r="H62" s="12">
        <f>ROUND(VLOOKUP($D$2,'Income Limits Definitions'!$A:$C,3,FALSE)*VLOOKUP($A62,NYMTSP!$C:$L,7,FALSE),-2)</f>
        <v>87800</v>
      </c>
      <c r="I62" s="12">
        <f>ROUND(VLOOKUP($D$2,'Income Limits Definitions'!$A:$C,3,FALSE)*VLOOKUP($A62,NYMTSP!$C:$L,8,FALSE),-2)</f>
        <v>94300</v>
      </c>
      <c r="J62" s="12">
        <f>ROUND(VLOOKUP($D$2,'Income Limits Definitions'!$A:$C,3,FALSE)*VLOOKUP($A62,NYMTSP!$C:$L,9,FALSE),-2)</f>
        <v>100800</v>
      </c>
      <c r="K62" s="17">
        <f>ROUND(VLOOKUP($D$2,'Income Limits Definitions'!$A:$C,3,FALSE)*VLOOKUP($A62,NYMTSP!$C:$L,10,FALSE),-2)</f>
        <v>107400</v>
      </c>
    </row>
    <row r="63" spans="1:11" x14ac:dyDescent="0.55000000000000004">
      <c r="A63" t="s">
        <v>141</v>
      </c>
      <c r="B63" s="6" t="str">
        <f>CONCATENATE(INDEX(NYMTSP!$AR:$AR,ROW()-5,1)," ",IF(AND($C63&lt;$C$5,VLOOKUP($A63,NYMTSP!$C:$G,5,FALSE)=($C$5/2)),"*",IF($C63&lt;(2*VLOOKUP($A63,NYMTSP!$C:$G,5,FALSE)),"#","")),IF(VLOOKUP($A63,NYMTSP!$C:$G,5,FALSE)&gt;$C$6,"†",""))</f>
        <v xml:space="preserve">Warren County </v>
      </c>
      <c r="C63" s="12">
        <f>VLOOKUP($A63,NYMTSP!$C:$L,2,FALSE)</f>
        <v>90600</v>
      </c>
      <c r="D63" s="12">
        <f>ROUND(VLOOKUP($D$2,'Income Limits Definitions'!$A:$C,3,FALSE)*VLOOKUP($A63,NYMTSP!$C:$L,3,FALSE),-2)</f>
        <v>50800</v>
      </c>
      <c r="E63" s="12">
        <f>ROUND(VLOOKUP($D$2,'Income Limits Definitions'!$A:$C,3,FALSE)*VLOOKUP($A63,NYMTSP!$C:$L,4,FALSE),-2)</f>
        <v>58000</v>
      </c>
      <c r="F63" s="12">
        <f>ROUND(VLOOKUP($D$2,'Income Limits Definitions'!$A:$C,3,FALSE)*VLOOKUP($A63,NYMTSP!$C:$L,5,FALSE),-2)</f>
        <v>65300</v>
      </c>
      <c r="G63" s="12">
        <f>ROUND(VLOOKUP($D$2,'Income Limits Definitions'!$A:$C,3,FALSE)*VLOOKUP($A63,NYMTSP!$C:$L,6,FALSE),-2)</f>
        <v>72500</v>
      </c>
      <c r="H63" s="12">
        <f>ROUND(VLOOKUP($D$2,'Income Limits Definitions'!$A:$C,3,FALSE)*VLOOKUP($A63,NYMTSP!$C:$L,7,FALSE),-2)</f>
        <v>78300</v>
      </c>
      <c r="I63" s="12">
        <f>ROUND(VLOOKUP($D$2,'Income Limits Definitions'!$A:$C,3,FALSE)*VLOOKUP($A63,NYMTSP!$C:$L,8,FALSE),-2)</f>
        <v>84100</v>
      </c>
      <c r="J63" s="12">
        <f>ROUND(VLOOKUP($D$2,'Income Limits Definitions'!$A:$C,3,FALSE)*VLOOKUP($A63,NYMTSP!$C:$L,9,FALSE),-2)</f>
        <v>89900</v>
      </c>
      <c r="K63" s="17">
        <f>ROUND(VLOOKUP($D$2,'Income Limits Definitions'!$A:$C,3,FALSE)*VLOOKUP($A63,NYMTSP!$C:$L,10,FALSE),-2)</f>
        <v>95700</v>
      </c>
    </row>
    <row r="64" spans="1:11" x14ac:dyDescent="0.55000000000000004">
      <c r="A64" t="s">
        <v>141</v>
      </c>
      <c r="B64" s="6" t="str">
        <f>CONCATENATE(INDEX(NYMTSP!$AR:$AR,ROW()-5,1)," ",IF(AND($C64&lt;$C$5,VLOOKUP($A64,NYMTSP!$C:$G,5,FALSE)=($C$5/2)),"*",IF($C64&lt;(2*VLOOKUP($A64,NYMTSP!$C:$G,5,FALSE)),"#","")),IF(VLOOKUP($A64,NYMTSP!$C:$G,5,FALSE)&gt;$C$6,"†",""))</f>
        <v xml:space="preserve">Washington County </v>
      </c>
      <c r="C64" s="12">
        <f>VLOOKUP($A64,NYMTSP!$C:$L,2,FALSE)</f>
        <v>90600</v>
      </c>
      <c r="D64" s="12">
        <f>ROUND(VLOOKUP($D$2,'Income Limits Definitions'!$A:$C,3,FALSE)*VLOOKUP($A64,NYMTSP!$C:$L,3,FALSE),-2)</f>
        <v>50800</v>
      </c>
      <c r="E64" s="12">
        <f>ROUND(VLOOKUP($D$2,'Income Limits Definitions'!$A:$C,3,FALSE)*VLOOKUP($A64,NYMTSP!$C:$L,4,FALSE),-2)</f>
        <v>58000</v>
      </c>
      <c r="F64" s="12">
        <f>ROUND(VLOOKUP($D$2,'Income Limits Definitions'!$A:$C,3,FALSE)*VLOOKUP($A64,NYMTSP!$C:$L,5,FALSE),-2)</f>
        <v>65300</v>
      </c>
      <c r="G64" s="12">
        <f>ROUND(VLOOKUP($D$2,'Income Limits Definitions'!$A:$C,3,FALSE)*VLOOKUP($A64,NYMTSP!$C:$L,6,FALSE),-2)</f>
        <v>72500</v>
      </c>
      <c r="H64" s="12">
        <f>ROUND(VLOOKUP($D$2,'Income Limits Definitions'!$A:$C,3,FALSE)*VLOOKUP($A64,NYMTSP!$C:$L,7,FALSE),-2)</f>
        <v>78300</v>
      </c>
      <c r="I64" s="12">
        <f>ROUND(VLOOKUP($D$2,'Income Limits Definitions'!$A:$C,3,FALSE)*VLOOKUP($A64,NYMTSP!$C:$L,8,FALSE),-2)</f>
        <v>84100</v>
      </c>
      <c r="J64" s="12">
        <f>ROUND(VLOOKUP($D$2,'Income Limits Definitions'!$A:$C,3,FALSE)*VLOOKUP($A64,NYMTSP!$C:$L,9,FALSE),-2)</f>
        <v>89900</v>
      </c>
      <c r="K64" s="17">
        <f>ROUND(VLOOKUP($D$2,'Income Limits Definitions'!$A:$C,3,FALSE)*VLOOKUP($A64,NYMTSP!$C:$L,10,FALSE),-2)</f>
        <v>95700</v>
      </c>
    </row>
    <row r="65" spans="1:11" x14ac:dyDescent="0.55000000000000004">
      <c r="A65" t="s">
        <v>85</v>
      </c>
      <c r="B65" s="13" t="str">
        <f>CONCATENATE(INDEX(NYMTSP!$AR:$AR,ROW()-5,1)," ",IF(AND($C65&lt;$C$5,VLOOKUP($A65,NYMTSP!$C:$G,5,FALSE)=($C$5/2)),"*",IF($C65&lt;(2*VLOOKUP($A65,NYMTSP!$C:$G,5,FALSE)),"#","")),IF(VLOOKUP($A65,NYMTSP!$C:$G,5,FALSE)&gt;$C$6,"†",""))</f>
        <v xml:space="preserve">Wayne County </v>
      </c>
      <c r="C65" s="12">
        <f>VLOOKUP($A65,NYMTSP!$C:$L,2,FALSE)</f>
        <v>97600</v>
      </c>
      <c r="D65" s="12">
        <f>ROUND(VLOOKUP($D$2,'Income Limits Definitions'!$A:$C,3,FALSE)*VLOOKUP($A65,NYMTSP!$C:$L,3,FALSE),-2)</f>
        <v>53200</v>
      </c>
      <c r="E65" s="12">
        <f>ROUND(VLOOKUP($D$2,'Income Limits Definitions'!$A:$C,3,FALSE)*VLOOKUP($A65,NYMTSP!$C:$L,4,FALSE),-2)</f>
        <v>60800</v>
      </c>
      <c r="F65" s="12">
        <f>ROUND(VLOOKUP($D$2,'Income Limits Definitions'!$A:$C,3,FALSE)*VLOOKUP($A65,NYMTSP!$C:$L,5,FALSE),-2)</f>
        <v>68400</v>
      </c>
      <c r="G65" s="12">
        <f>ROUND(VLOOKUP($D$2,'Income Limits Definitions'!$A:$C,3,FALSE)*VLOOKUP($A65,NYMTSP!$C:$L,6,FALSE),-2)</f>
        <v>76000</v>
      </c>
      <c r="H65" s="12">
        <f>ROUND(VLOOKUP($D$2,'Income Limits Definitions'!$A:$C,3,FALSE)*VLOOKUP($A65,NYMTSP!$C:$L,7,FALSE),-2)</f>
        <v>82100</v>
      </c>
      <c r="I65" s="12">
        <f>ROUND(VLOOKUP($D$2,'Income Limits Definitions'!$A:$C,3,FALSE)*VLOOKUP($A65,NYMTSP!$C:$L,8,FALSE),-2)</f>
        <v>88200</v>
      </c>
      <c r="J65" s="12">
        <f>ROUND(VLOOKUP($D$2,'Income Limits Definitions'!$A:$C,3,FALSE)*VLOOKUP($A65,NYMTSP!$C:$L,9,FALSE),-2)</f>
        <v>94200</v>
      </c>
      <c r="K65" s="17">
        <f>ROUND(VLOOKUP($D$2,'Income Limits Definitions'!$A:$C,3,FALSE)*VLOOKUP($A65,NYMTSP!$C:$L,10,FALSE),-2)</f>
        <v>100300</v>
      </c>
    </row>
    <row r="66" spans="1:11" x14ac:dyDescent="0.55000000000000004">
      <c r="A66" t="s">
        <v>146</v>
      </c>
      <c r="B66" s="13" t="str">
        <f>CONCATENATE(INDEX(NYMTSP!$AR:$AR,ROW()-5,1)," ",IF(AND($C66&lt;$C$5,VLOOKUP($A66,NYMTSP!$C:$G,5,FALSE)=($C$5/2)),"*",IF($C66&lt;(2*VLOOKUP($A66,NYMTSP!$C:$G,5,FALSE)),"#","")),IF(VLOOKUP($A66,NYMTSP!$C:$G,5,FALSE)&gt;$C$6,"†",""))</f>
        <v xml:space="preserve">Westchester County </v>
      </c>
      <c r="C66" s="12">
        <f>VLOOKUP($A66,NYMTSP!$C:$L,2,FALSE)</f>
        <v>151400</v>
      </c>
      <c r="D66" s="12">
        <f>ROUND(VLOOKUP($D$2,'Income Limits Definitions'!$A:$C,3,FALSE)*VLOOKUP($A66,NYMTSP!$C:$L,3,FALSE),-2)</f>
        <v>82200</v>
      </c>
      <c r="E66" s="12">
        <f>ROUND(VLOOKUP($D$2,'Income Limits Definitions'!$A:$C,3,FALSE)*VLOOKUP($A66,NYMTSP!$C:$L,4,FALSE),-2)</f>
        <v>94000</v>
      </c>
      <c r="F66" s="12">
        <f>ROUND(VLOOKUP($D$2,'Income Limits Definitions'!$A:$C,3,FALSE)*VLOOKUP($A66,NYMTSP!$C:$L,5,FALSE),-2)</f>
        <v>105800</v>
      </c>
      <c r="G66" s="12">
        <f>ROUND(VLOOKUP($D$2,'Income Limits Definitions'!$A:$C,3,FALSE)*VLOOKUP($A66,NYMTSP!$C:$L,6,FALSE),-2)</f>
        <v>117400</v>
      </c>
      <c r="H66" s="12">
        <f>ROUND(VLOOKUP($D$2,'Income Limits Definitions'!$A:$C,3,FALSE)*VLOOKUP($A66,NYMTSP!$C:$L,7,FALSE),-2)</f>
        <v>126900</v>
      </c>
      <c r="I66" s="12">
        <f>ROUND(VLOOKUP($D$2,'Income Limits Definitions'!$A:$C,3,FALSE)*VLOOKUP($A66,NYMTSP!$C:$L,8,FALSE),-2)</f>
        <v>136200</v>
      </c>
      <c r="J66" s="12">
        <f>ROUND(VLOOKUP($D$2,'Income Limits Definitions'!$A:$C,3,FALSE)*VLOOKUP($A66,NYMTSP!$C:$L,9,FALSE),-2)</f>
        <v>145700</v>
      </c>
      <c r="K66" s="17">
        <f>ROUND(VLOOKUP($D$2,'Income Limits Definitions'!$A:$C,3,FALSE)*VLOOKUP($A66,NYMTSP!$C:$L,10,FALSE),-2)</f>
        <v>155000</v>
      </c>
    </row>
    <row r="67" spans="1:11" x14ac:dyDescent="0.55000000000000004">
      <c r="A67" t="s">
        <v>149</v>
      </c>
      <c r="B67" s="6" t="str">
        <f>CONCATENATE(INDEX(NYMTSP!$AR:$AR,ROW()-5,1)," ",IF(AND($C67&lt;$C$5,VLOOKUP($A67,NYMTSP!$C:$G,5,FALSE)=($C$5/2)),"*",IF($C67&lt;(2*VLOOKUP($A67,NYMTSP!$C:$G,5,FALSE)),"#","")),IF(VLOOKUP($A67,NYMTSP!$C:$G,5,FALSE)&gt;$C$6,"†",""))</f>
        <v xml:space="preserve">Wyoming County </v>
      </c>
      <c r="C67" s="12">
        <f>VLOOKUP($A67,NYMTSP!$C:$L,2,FALSE)</f>
        <v>85500</v>
      </c>
      <c r="D67" s="12">
        <f>ROUND(VLOOKUP($D$2,'Income Limits Definitions'!$A:$C,3,FALSE)*VLOOKUP($A67,NYMTSP!$C:$L,3,FALSE),-2)</f>
        <v>46800</v>
      </c>
      <c r="E67" s="12">
        <f>ROUND(VLOOKUP($D$2,'Income Limits Definitions'!$A:$C,3,FALSE)*VLOOKUP($A67,NYMTSP!$C:$L,4,FALSE),-2)</f>
        <v>53400</v>
      </c>
      <c r="F67" s="12">
        <f>ROUND(VLOOKUP($D$2,'Income Limits Definitions'!$A:$C,3,FALSE)*VLOOKUP($A67,NYMTSP!$C:$L,5,FALSE),-2)</f>
        <v>60200</v>
      </c>
      <c r="G67" s="12">
        <f>ROUND(VLOOKUP($D$2,'Income Limits Definitions'!$A:$C,3,FALSE)*VLOOKUP($A67,NYMTSP!$C:$L,6,FALSE),-2)</f>
        <v>66800</v>
      </c>
      <c r="H67" s="12">
        <f>ROUND(VLOOKUP($D$2,'Income Limits Definitions'!$A:$C,3,FALSE)*VLOOKUP($A67,NYMTSP!$C:$L,7,FALSE),-2)</f>
        <v>72200</v>
      </c>
      <c r="I67" s="12">
        <f>ROUND(VLOOKUP($D$2,'Income Limits Definitions'!$A:$C,3,FALSE)*VLOOKUP($A67,NYMTSP!$C:$L,8,FALSE),-2)</f>
        <v>77500</v>
      </c>
      <c r="J67" s="12">
        <f>ROUND(VLOOKUP($D$2,'Income Limits Definitions'!$A:$C,3,FALSE)*VLOOKUP($A67,NYMTSP!$C:$L,9,FALSE),-2)</f>
        <v>82900</v>
      </c>
      <c r="K67" s="17">
        <f>ROUND(VLOOKUP($D$2,'Income Limits Definitions'!$A:$C,3,FALSE)*VLOOKUP($A67,NYMTSP!$C:$L,10,FALSE),-2)</f>
        <v>88200</v>
      </c>
    </row>
    <row r="68" spans="1:11" ht="14.7" thickBot="1" x14ac:dyDescent="0.6">
      <c r="A68" t="s">
        <v>152</v>
      </c>
      <c r="B68" s="14" t="str">
        <f>CONCATENATE(INDEX(NYMTSP!$AR:$AR,ROW()-5,1)," ",IF(AND($C68&lt;$C$5,VLOOKUP($A68,NYMTSP!$C:$G,5,FALSE)=($C$5/2)),"*",IF($C68&lt;(2*VLOOKUP($A68,NYMTSP!$C:$G,5,FALSE)),"#","")),IF(VLOOKUP($A68,NYMTSP!$C:$G,5,FALSE)&gt;$C$6,"†",""))</f>
        <v xml:space="preserve">Yates County </v>
      </c>
      <c r="C68" s="18">
        <f>VLOOKUP($A68,NYMTSP!$C:$L,2,FALSE)</f>
        <v>80100</v>
      </c>
      <c r="D68" s="18">
        <f>ROUND(VLOOKUP($D$2,'Income Limits Definitions'!$A:$C,3,FALSE)*VLOOKUP($A68,NYMTSP!$C:$L,3,FALSE),-2)</f>
        <v>46900</v>
      </c>
      <c r="E68" s="18">
        <f>ROUND(VLOOKUP($D$2,'Income Limits Definitions'!$A:$C,3,FALSE)*VLOOKUP($A68,NYMTSP!$C:$L,4,FALSE),-2)</f>
        <v>53600</v>
      </c>
      <c r="F68" s="18">
        <f>ROUND(VLOOKUP($D$2,'Income Limits Definitions'!$A:$C,3,FALSE)*VLOOKUP($A68,NYMTSP!$C:$L,5,FALSE),-2)</f>
        <v>60300</v>
      </c>
      <c r="G68" s="18">
        <f>ROUND(VLOOKUP($D$2,'Income Limits Definitions'!$A:$C,3,FALSE)*VLOOKUP($A68,NYMTSP!$C:$L,6,FALSE),-2)</f>
        <v>67000</v>
      </c>
      <c r="H68" s="18">
        <f>ROUND(VLOOKUP($D$2,'Income Limits Definitions'!$A:$C,3,FALSE)*VLOOKUP($A68,NYMTSP!$C:$L,7,FALSE),-2)</f>
        <v>72300</v>
      </c>
      <c r="I68" s="18">
        <f>ROUND(VLOOKUP($D$2,'Income Limits Definitions'!$A:$C,3,FALSE)*VLOOKUP($A68,NYMTSP!$C:$L,8,FALSE),-2)</f>
        <v>77700</v>
      </c>
      <c r="J68" s="18">
        <f>ROUND(VLOOKUP($D$2,'Income Limits Definitions'!$A:$C,3,FALSE)*VLOOKUP($A68,NYMTSP!$C:$L,9,FALSE),-2)</f>
        <v>83000</v>
      </c>
      <c r="K68" s="19">
        <f>ROUND(VLOOKUP($D$2,'Income Limits Definitions'!$A:$C,3,FALSE)*VLOOKUP($A68,NYMTSP!$C:$L,10,FALSE),-2)</f>
        <v>88400</v>
      </c>
    </row>
    <row r="69" spans="1:11" ht="6" customHeight="1" x14ac:dyDescent="0.55000000000000004"/>
    <row r="70" spans="1:11" x14ac:dyDescent="0.55000000000000004">
      <c r="B70" t="str">
        <f>CONCATENATE(RIGHT(NYMTSP!$D$1,4)," median incomes were issued by HUD, and are effective on, 4/1/",RIGHT(NYMTSP!$D$1,4),".")</f>
        <v>2023 median incomes were issued by HUD, and are effective on, 4/1/2023.</v>
      </c>
    </row>
    <row r="71" spans="1:11" x14ac:dyDescent="0.55000000000000004">
      <c r="B71" t="s">
        <v>166</v>
      </c>
    </row>
    <row r="72" spans="1:11" x14ac:dyDescent="0.55000000000000004">
      <c r="B72" t="s">
        <v>277</v>
      </c>
    </row>
    <row r="73" spans="1:11" x14ac:dyDescent="0.55000000000000004">
      <c r="B73" t="s">
        <v>278</v>
      </c>
    </row>
    <row r="74" spans="1:11" x14ac:dyDescent="0.55000000000000004">
      <c r="B74" t="s">
        <v>167</v>
      </c>
    </row>
  </sheetData>
  <mergeCells count="10">
    <mergeCell ref="B1:K1"/>
    <mergeCell ref="D5:D6"/>
    <mergeCell ref="E5:E6"/>
    <mergeCell ref="F5:F6"/>
    <mergeCell ref="G5:G6"/>
    <mergeCell ref="H5:H6"/>
    <mergeCell ref="I5:I6"/>
    <mergeCell ref="J5:J6"/>
    <mergeCell ref="K5:K6"/>
    <mergeCell ref="D2:K2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'Income Limits Definitions'!$A$1:$A$13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"/>
  <sheetViews>
    <sheetView workbookViewId="0">
      <selection activeCell="A7" sqref="A7"/>
    </sheetView>
  </sheetViews>
  <sheetFormatPr defaultRowHeight="14.4" x14ac:dyDescent="0.55000000000000004"/>
  <cols>
    <col min="1" max="1" width="42.83984375" customWidth="1"/>
    <col min="2" max="2" width="21.41796875" customWidth="1"/>
    <col min="4" max="4" width="16" bestFit="1" customWidth="1"/>
    <col min="5" max="5" width="37.15625" bestFit="1" customWidth="1"/>
  </cols>
  <sheetData>
    <row r="1" spans="1:7" x14ac:dyDescent="0.55000000000000004">
      <c r="A1" t="s">
        <v>181</v>
      </c>
      <c r="B1" t="s">
        <v>168</v>
      </c>
      <c r="C1">
        <f>0.375*1.6</f>
        <v>0.60000000000000009</v>
      </c>
      <c r="D1" t="s">
        <v>169</v>
      </c>
      <c r="E1" t="s">
        <v>194</v>
      </c>
      <c r="F1">
        <v>0.3</v>
      </c>
      <c r="G1" t="s">
        <v>170</v>
      </c>
    </row>
    <row r="2" spans="1:7" x14ac:dyDescent="0.55000000000000004">
      <c r="A2" t="s">
        <v>182</v>
      </c>
      <c r="B2" t="s">
        <v>168</v>
      </c>
      <c r="C2">
        <f>0.625*1.6</f>
        <v>1</v>
      </c>
      <c r="D2" t="s">
        <v>169</v>
      </c>
      <c r="E2" t="s">
        <v>192</v>
      </c>
      <c r="F2">
        <v>0.5</v>
      </c>
      <c r="G2" t="s">
        <v>170</v>
      </c>
    </row>
    <row r="3" spans="1:7" x14ac:dyDescent="0.55000000000000004">
      <c r="A3" t="s">
        <v>178</v>
      </c>
      <c r="B3" t="s">
        <v>168</v>
      </c>
      <c r="C3">
        <f>0.75*1.6</f>
        <v>1.2000000000000002</v>
      </c>
      <c r="D3" t="s">
        <v>169</v>
      </c>
      <c r="E3" t="s">
        <v>189</v>
      </c>
      <c r="F3">
        <v>0.6</v>
      </c>
      <c r="G3" t="s">
        <v>170</v>
      </c>
    </row>
    <row r="4" spans="1:7" x14ac:dyDescent="0.55000000000000004">
      <c r="A4" t="s">
        <v>171</v>
      </c>
      <c r="B4" t="s">
        <v>168</v>
      </c>
      <c r="C4">
        <v>1.6</v>
      </c>
      <c r="D4" t="s">
        <v>169</v>
      </c>
      <c r="E4" t="s">
        <v>193</v>
      </c>
      <c r="F4">
        <f>C4*0.5</f>
        <v>0.8</v>
      </c>
      <c r="G4" t="s">
        <v>170</v>
      </c>
    </row>
    <row r="5" spans="1:7" x14ac:dyDescent="0.55000000000000004">
      <c r="A5" t="s">
        <v>172</v>
      </c>
      <c r="B5" t="s">
        <v>168</v>
      </c>
      <c r="C5">
        <f>1.12*1.6</f>
        <v>1.7920000000000003</v>
      </c>
      <c r="D5" t="s">
        <v>169</v>
      </c>
      <c r="E5" t="s">
        <v>184</v>
      </c>
      <c r="F5">
        <f t="shared" ref="F5:F10" si="0">C5*0.5</f>
        <v>0.89600000000000013</v>
      </c>
      <c r="G5" t="s">
        <v>170</v>
      </c>
    </row>
    <row r="6" spans="1:7" x14ac:dyDescent="0.55000000000000004">
      <c r="A6" t="s">
        <v>173</v>
      </c>
      <c r="B6" t="s">
        <v>168</v>
      </c>
      <c r="C6">
        <f>1.2*1.6</f>
        <v>1.92</v>
      </c>
      <c r="D6" t="s">
        <v>169</v>
      </c>
      <c r="E6" t="s">
        <v>183</v>
      </c>
      <c r="F6">
        <f t="shared" si="0"/>
        <v>0.96</v>
      </c>
      <c r="G6" t="s">
        <v>170</v>
      </c>
    </row>
    <row r="7" spans="1:7" x14ac:dyDescent="0.55000000000000004">
      <c r="A7" t="s">
        <v>279</v>
      </c>
      <c r="B7" t="s">
        <v>168</v>
      </c>
      <c r="C7">
        <v>2</v>
      </c>
      <c r="D7" t="s">
        <v>169</v>
      </c>
      <c r="E7" t="s">
        <v>280</v>
      </c>
      <c r="F7">
        <v>1</v>
      </c>
      <c r="G7" t="s">
        <v>170</v>
      </c>
    </row>
    <row r="8" spans="1:7" x14ac:dyDescent="0.55000000000000004">
      <c r="A8" t="s">
        <v>179</v>
      </c>
      <c r="B8" t="s">
        <v>168</v>
      </c>
      <c r="C8">
        <f>1.563*1.6</f>
        <v>2.5007999999999999</v>
      </c>
      <c r="D8" t="s">
        <v>169</v>
      </c>
      <c r="E8" t="s">
        <v>185</v>
      </c>
      <c r="F8">
        <v>1.25</v>
      </c>
      <c r="G8" t="s">
        <v>170</v>
      </c>
    </row>
    <row r="9" spans="1:7" x14ac:dyDescent="0.55000000000000004">
      <c r="A9" t="s">
        <v>174</v>
      </c>
      <c r="B9" t="s">
        <v>168</v>
      </c>
      <c r="C9">
        <f>1.37*1.6</f>
        <v>2.1920000000000002</v>
      </c>
      <c r="D9" t="s">
        <v>169</v>
      </c>
      <c r="E9" t="s">
        <v>186</v>
      </c>
      <c r="F9">
        <f t="shared" si="0"/>
        <v>1.0960000000000001</v>
      </c>
      <c r="G9" t="s">
        <v>170</v>
      </c>
    </row>
    <row r="10" spans="1:7" x14ac:dyDescent="0.55000000000000004">
      <c r="A10" t="s">
        <v>175</v>
      </c>
      <c r="B10" t="s">
        <v>168</v>
      </c>
      <c r="C10">
        <f>1.438*1.6</f>
        <v>2.3008000000000002</v>
      </c>
      <c r="D10" t="s">
        <v>169</v>
      </c>
      <c r="E10" t="s">
        <v>190</v>
      </c>
      <c r="F10">
        <f t="shared" si="0"/>
        <v>1.1504000000000001</v>
      </c>
      <c r="G10" t="s">
        <v>170</v>
      </c>
    </row>
    <row r="11" spans="1:7" x14ac:dyDescent="0.55000000000000004">
      <c r="A11" t="s">
        <v>176</v>
      </c>
      <c r="B11" t="s">
        <v>168</v>
      </c>
      <c r="C11">
        <f>1.5*1.6</f>
        <v>2.4000000000000004</v>
      </c>
      <c r="D11" t="s">
        <v>169</v>
      </c>
      <c r="E11" t="s">
        <v>187</v>
      </c>
      <c r="F11">
        <f>C11*0.5</f>
        <v>1.2000000000000002</v>
      </c>
      <c r="G11" t="s">
        <v>170</v>
      </c>
    </row>
    <row r="12" spans="1:7" x14ac:dyDescent="0.55000000000000004">
      <c r="A12" t="s">
        <v>180</v>
      </c>
      <c r="B12" t="s">
        <v>168</v>
      </c>
      <c r="C12">
        <f>1.625*1.6</f>
        <v>2.6</v>
      </c>
      <c r="D12" t="s">
        <v>169</v>
      </c>
      <c r="E12" t="s">
        <v>191</v>
      </c>
      <c r="F12">
        <v>1.3</v>
      </c>
      <c r="G12" t="s">
        <v>170</v>
      </c>
    </row>
    <row r="13" spans="1:7" x14ac:dyDescent="0.55000000000000004">
      <c r="A13" t="s">
        <v>177</v>
      </c>
      <c r="B13" t="s">
        <v>168</v>
      </c>
      <c r="C13">
        <f>1.66*1.6</f>
        <v>2.6560000000000001</v>
      </c>
      <c r="D13" t="s">
        <v>169</v>
      </c>
      <c r="E13" t="s">
        <v>188</v>
      </c>
      <c r="F13">
        <f>C13*0.5</f>
        <v>1.3280000000000001</v>
      </c>
      <c r="G13" t="s">
        <v>170</v>
      </c>
    </row>
  </sheetData>
  <sortState xmlns:xlrd2="http://schemas.microsoft.com/office/spreadsheetml/2017/richdata2" ref="A4:G16">
    <sortCondition ref="F4:F1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6BCF5F66560A468A870D6631E2A37C" ma:contentTypeVersion="14" ma:contentTypeDescription="Create a new document." ma:contentTypeScope="" ma:versionID="23979b0c53f3d0964624d6eb458b1e6a">
  <xsd:schema xmlns:xsd="http://www.w3.org/2001/XMLSchema" xmlns:xs="http://www.w3.org/2001/XMLSchema" xmlns:p="http://schemas.microsoft.com/office/2006/metadata/properties" xmlns:ns2="0dc3c7df-cbe1-4b43-9784-bcd544130947" xmlns:ns3="0aae6c51-6a4b-49f0-b837-2844d160e095" targetNamespace="http://schemas.microsoft.com/office/2006/metadata/properties" ma:root="true" ma:fieldsID="abc8992b59fec0e2d4924b340e01437c" ns2:_="" ns3:_="">
    <xsd:import namespace="0dc3c7df-cbe1-4b43-9784-bcd544130947"/>
    <xsd:import namespace="0aae6c51-6a4b-49f0-b837-2844d160e0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3c7df-cbe1-4b43-9784-bcd544130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ae6c51-6a4b-49f0-b837-2844d160e0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ca9a56d-c583-4f69-8500-01a9e706e073}" ma:internalName="TaxCatchAll" ma:showField="CatchAllData" ma:web="0aae6c51-6a4b-49f0-b837-2844d160e0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dc3c7df-cbe1-4b43-9784-bcd544130947">
      <Terms xmlns="http://schemas.microsoft.com/office/infopath/2007/PartnerControls"/>
    </lcf76f155ced4ddcb4097134ff3c332f>
    <TaxCatchAll xmlns="0aae6c51-6a4b-49f0-b837-2844d160e095" xsi:nil="true"/>
  </documentManagement>
</p:properties>
</file>

<file path=customXml/itemProps1.xml><?xml version="1.0" encoding="utf-8"?>
<ds:datastoreItem xmlns:ds="http://schemas.openxmlformats.org/officeDocument/2006/customXml" ds:itemID="{29757FFF-9E43-46EA-B660-65058F0CA5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D4BB3D4-751D-454B-B061-E5478E0FD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3c7df-cbe1-4b43-9784-bcd544130947"/>
    <ds:schemaRef ds:uri="0aae6c51-6a4b-49f0-b837-2844d160e0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BA44E4A-F0F1-4678-9691-6940CE8B89F8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0aae6c51-6a4b-49f0-b837-2844d160e095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0dc3c7df-cbe1-4b43-9784-bcd54413094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NYMTSP</vt:lpstr>
      <vt:lpstr>Income Limits Table</vt:lpstr>
      <vt:lpstr>Income Limits Definitions</vt:lpstr>
    </vt:vector>
  </TitlesOfParts>
  <Manager/>
  <Company>NYSHCR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Wetzler</dc:creator>
  <cp:keywords/>
  <dc:description/>
  <cp:lastModifiedBy>Elaine Chang M.</cp:lastModifiedBy>
  <cp:revision/>
  <dcterms:created xsi:type="dcterms:W3CDTF">2021-09-15T14:42:47Z</dcterms:created>
  <dcterms:modified xsi:type="dcterms:W3CDTF">2023-07-10T14:33:28Z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0x010100EF6BCF5F66560A468A870D6631E2A37C</vt:lpwstr>
  </property>
  <property fmtid="{D5CDD505-2E9C-101B-9397-08002B2CF9AE}" pid="3" name="MediaServiceImageTags">
    <vt:lpwstr/>
  </property>
</Properties>
</file>