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65" windowHeight="11640"/>
  </bookViews>
  <sheets>
    <sheet name="Input Sheet" sheetId="3" r:id="rId1"/>
    <sheet name="Results" sheetId="2" r:id="rId2"/>
    <sheet name="Sheet2" sheetId="4" state="hidden" r:id="rId3"/>
  </sheets>
  <definedNames>
    <definedName name="_xlnm.Print_Area" localSheetId="0">'Input Sheet'!$A$1:$D$17</definedName>
    <definedName name="_xlnm.Print_Area" localSheetId="1">Results!$A$1:$K$33</definedName>
  </definedNames>
  <calcPr calcId="125725"/>
</workbook>
</file>

<file path=xl/calcChain.xml><?xml version="1.0" encoding="utf-8"?>
<calcChain xmlns="http://schemas.openxmlformats.org/spreadsheetml/2006/main">
  <c r="F13" i="2"/>
  <c r="B8"/>
  <c r="D8" s="1"/>
  <c r="B9"/>
  <c r="D13"/>
  <c r="J25"/>
  <c r="H25"/>
  <c r="F25"/>
  <c r="D25"/>
  <c r="B25"/>
  <c r="J12"/>
  <c r="H12"/>
  <c r="F12"/>
  <c r="D12"/>
  <c r="B12"/>
  <c r="B11" l="1"/>
  <c r="J8"/>
  <c r="F8"/>
  <c r="H8"/>
  <c r="F10" l="1"/>
  <c r="D10"/>
  <c r="A16" i="3"/>
  <c r="F28" i="2"/>
  <c r="D28"/>
  <c r="J10"/>
  <c r="H10"/>
  <c r="B10"/>
  <c r="H9"/>
  <c r="H14" l="1"/>
  <c r="H31" s="1"/>
  <c r="H11"/>
  <c r="J9"/>
  <c r="B14"/>
  <c r="B31" s="1"/>
  <c r="F9"/>
  <c r="D9"/>
  <c r="D11" s="1"/>
  <c r="D14" s="1"/>
  <c r="D31" s="1"/>
  <c r="J14" l="1"/>
  <c r="J31" s="1"/>
  <c r="J11"/>
  <c r="F14"/>
  <c r="F31" s="1"/>
  <c r="F11"/>
  <c r="B18"/>
  <c r="B17"/>
  <c r="B27"/>
  <c r="B29" s="1"/>
  <c r="J26" l="1"/>
  <c r="J17"/>
  <c r="D18"/>
  <c r="D17"/>
  <c r="H18"/>
  <c r="H17"/>
  <c r="F26"/>
  <c r="F17"/>
  <c r="D26"/>
  <c r="B19"/>
  <c r="H26"/>
  <c r="H19" l="1"/>
  <c r="H21" s="1"/>
  <c r="J19"/>
  <c r="J21" s="1"/>
  <c r="F19"/>
  <c r="F21" s="1"/>
  <c r="D19"/>
  <c r="D21" s="1"/>
  <c r="F27" l="1"/>
  <c r="F29" s="1"/>
  <c r="H27"/>
  <c r="H29" s="1"/>
  <c r="D27" l="1"/>
  <c r="D29" s="1"/>
  <c r="J22"/>
  <c r="J27"/>
  <c r="J29" s="1"/>
  <c r="F22"/>
  <c r="H22"/>
  <c r="D22" l="1"/>
</calcChain>
</file>

<file path=xl/sharedStrings.xml><?xml version="1.0" encoding="utf-8"?>
<sst xmlns="http://schemas.openxmlformats.org/spreadsheetml/2006/main" count="57" uniqueCount="47">
  <si>
    <t>MI Premium (Annual %)</t>
  </si>
  <si>
    <t>MI Premium (Upfront %)</t>
  </si>
  <si>
    <t>CLTV</t>
  </si>
  <si>
    <t>Maximum LTV</t>
  </si>
  <si>
    <t>Base Mortgage Amount</t>
  </si>
  <si>
    <t>Gross Mortgage Amount</t>
  </si>
  <si>
    <t>Total P&amp;I</t>
  </si>
  <si>
    <t>Monthly MIP</t>
  </si>
  <si>
    <t>Total Mortgage Payment</t>
  </si>
  <si>
    <t>Assets Required</t>
  </si>
  <si>
    <t xml:space="preserve"> </t>
  </si>
  <si>
    <t>Required Cash to Close</t>
  </si>
  <si>
    <t>Net Cash Required</t>
  </si>
  <si>
    <t>DPAL Amount</t>
  </si>
  <si>
    <t>Conventional Plus</t>
  </si>
  <si>
    <t>TOTAL ANNUAL SAVINGS</t>
  </si>
  <si>
    <t>MONTHLY SAVINGS</t>
  </si>
  <si>
    <t>Upfront MIP</t>
  </si>
  <si>
    <t>Single</t>
  </si>
  <si>
    <t>Married Filing Jointly</t>
  </si>
  <si>
    <t>Married Filing Separately</t>
  </si>
  <si>
    <t>Head of Household</t>
  </si>
  <si>
    <t xml:space="preserve">Estimated Closing Costs </t>
  </si>
  <si>
    <t>Mortgage Rate</t>
  </si>
  <si>
    <t>Single MI Premium</t>
  </si>
  <si>
    <t>Monthly MI Premium</t>
  </si>
  <si>
    <t>WITH DPAL</t>
  </si>
  <si>
    <t>NO DPAL</t>
  </si>
  <si>
    <r>
      <rPr>
        <sz val="10"/>
        <rFont val="Calibri"/>
        <family val="2"/>
      </rPr>
      <t>Current Conventional Plus Mortgage Rate with DPAL</t>
    </r>
    <r>
      <rPr>
        <sz val="10"/>
        <color theme="10"/>
        <rFont val="Calibri"/>
        <family val="2"/>
      </rPr>
      <t xml:space="preserve"> (</t>
    </r>
    <r>
      <rPr>
        <u/>
        <sz val="10"/>
        <color theme="10"/>
        <rFont val="Calibri"/>
        <family val="2"/>
      </rPr>
      <t>Obtain by clicking here</t>
    </r>
    <r>
      <rPr>
        <sz val="10"/>
        <color theme="10"/>
        <rFont val="Calibri"/>
        <family val="2"/>
      </rPr>
      <t>)*</t>
    </r>
  </si>
  <si>
    <r>
      <rPr>
        <sz val="10"/>
        <rFont val="Calibri"/>
        <family val="2"/>
      </rPr>
      <t>Current Conventional Plus Mortgage Rate - No DPAL</t>
    </r>
    <r>
      <rPr>
        <sz val="10"/>
        <color theme="10"/>
        <rFont val="Calibri"/>
        <family val="2"/>
      </rPr>
      <t xml:space="preserve"> (</t>
    </r>
    <r>
      <rPr>
        <u/>
        <sz val="10"/>
        <color theme="10"/>
        <rFont val="Calibri"/>
        <family val="2"/>
      </rPr>
      <t>Obtain by clicking here</t>
    </r>
    <r>
      <rPr>
        <sz val="10"/>
        <color theme="10"/>
        <rFont val="Calibri"/>
        <family val="2"/>
      </rPr>
      <t>)*</t>
    </r>
  </si>
  <si>
    <t>*Enter either the 60- or 90-day rate for both loans with and without DPAL.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</si>
  <si>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>Based on Genworth rates with a credit score of 680  - 719. Higher credit scores have lower rates. MIF's rate for 97% financing is 3.15%.</t>
    </r>
  </si>
  <si>
    <t xml:space="preserve">Estimated Closing Costs  </t>
  </si>
  <si>
    <t>Refinance Transactions</t>
  </si>
  <si>
    <t>Comparison of Conventional Plus to Other Conventional Mortgage Products</t>
  </si>
  <si>
    <r>
      <rPr>
        <sz val="10"/>
        <rFont val="Calibri"/>
        <family val="2"/>
      </rPr>
      <t xml:space="preserve">Current Conventional Mortgage Rate </t>
    </r>
    <r>
      <rPr>
        <u/>
        <sz val="10"/>
        <color theme="10"/>
        <rFont val="Calibri"/>
        <family val="2"/>
      </rPr>
      <t>(Obtain rate by clicking here)</t>
    </r>
  </si>
  <si>
    <t>Standard Conventional</t>
  </si>
  <si>
    <t>Comparison of Standard Conventional Product and Conventional Plus Results</t>
  </si>
  <si>
    <t xml:space="preserve">Current Appraised Value </t>
  </si>
  <si>
    <t xml:space="preserve">Current Unpaid Principal Balance (UPB) </t>
  </si>
  <si>
    <t>Financed Closing Costs</t>
  </si>
  <si>
    <t>Financed Closing Costs (if any)</t>
  </si>
  <si>
    <t>Loan Information</t>
  </si>
  <si>
    <t>Appraised Value</t>
  </si>
  <si>
    <t>Unpaid Principal Balance (UPB)</t>
  </si>
  <si>
    <t>DPAL Amount (Maximum of 3% of Lower of UPB or Appraised Value)</t>
  </si>
  <si>
    <t>CLICK ON THE RESULTS TAB BELOW TO SEE RESULTS.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</si>
</sst>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</font>
    <font>
      <sz val="10"/>
      <color theme="10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0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4" fontId="0" fillId="0" borderId="0" xfId="0" applyNumberFormat="1"/>
    <xf numFmtId="8" fontId="2" fillId="0" borderId="0" xfId="0" applyNumberFormat="1" applyFont="1"/>
    <xf numFmtId="0" fontId="0" fillId="0" borderId="0" xfId="0" applyFont="1"/>
    <xf numFmtId="0" fontId="4" fillId="0" borderId="0" xfId="0" applyFont="1"/>
    <xf numFmtId="0" fontId="2" fillId="0" borderId="4" xfId="0" applyFont="1" applyBorder="1"/>
    <xf numFmtId="0" fontId="2" fillId="0" borderId="7" xfId="0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0" fontId="2" fillId="0" borderId="0" xfId="2" applyNumberFormat="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164" fontId="2" fillId="0" borderId="0" xfId="0" applyNumberFormat="1" applyFont="1" applyFill="1"/>
    <xf numFmtId="0" fontId="3" fillId="0" borderId="2" xfId="0" applyFont="1" applyFill="1" applyBorder="1" applyAlignment="1">
      <alignment horizontal="center"/>
    </xf>
    <xf numFmtId="0" fontId="9" fillId="3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44" fontId="10" fillId="0" borderId="16" xfId="1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wrapText="1"/>
    </xf>
    <xf numFmtId="165" fontId="10" fillId="0" borderId="16" xfId="2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Fill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4" fontId="2" fillId="0" borderId="7" xfId="0" applyNumberFormat="1" applyFont="1" applyFill="1" applyBorder="1"/>
    <xf numFmtId="0" fontId="0" fillId="0" borderId="4" xfId="0" applyBorder="1"/>
    <xf numFmtId="0" fontId="0" fillId="0" borderId="7" xfId="0" applyBorder="1"/>
    <xf numFmtId="164" fontId="0" fillId="0" borderId="0" xfId="0" applyNumberFormat="1" applyFill="1"/>
    <xf numFmtId="0" fontId="17" fillId="0" borderId="0" xfId="0" applyFont="1"/>
    <xf numFmtId="0" fontId="2" fillId="0" borderId="1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5" fillId="0" borderId="0" xfId="0" applyFont="1" applyFill="1" applyBorder="1" applyAlignment="1"/>
    <xf numFmtId="0" fontId="2" fillId="0" borderId="0" xfId="0" applyFont="1" applyBorder="1" applyAlignment="1">
      <alignment horizontal="center" wrapText="1"/>
    </xf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10" fontId="0" fillId="0" borderId="0" xfId="0" applyNumberFormat="1" applyBorder="1"/>
    <xf numFmtId="0" fontId="6" fillId="0" borderId="0" xfId="0" applyFont="1" applyBorder="1" applyAlignment="1">
      <alignment horizontal="left"/>
    </xf>
    <xf numFmtId="164" fontId="2" fillId="0" borderId="4" xfId="1" applyNumberFormat="1" applyFont="1" applyBorder="1"/>
    <xf numFmtId="164" fontId="2" fillId="0" borderId="5" xfId="1" applyNumberFormat="1" applyFont="1" applyBorder="1"/>
    <xf numFmtId="0" fontId="19" fillId="0" borderId="0" xfId="0" applyFont="1" applyAlignment="1" applyProtection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9" fillId="3" borderId="16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14" fontId="11" fillId="0" borderId="0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4" fillId="0" borderId="14" xfId="3" applyFont="1" applyBorder="1" applyAlignment="1" applyProtection="1">
      <alignment vertical="center"/>
    </xf>
    <xf numFmtId="0" fontId="14" fillId="0" borderId="15" xfId="3" applyFont="1" applyBorder="1" applyAlignment="1" applyProtection="1">
      <alignment vertical="center"/>
    </xf>
    <xf numFmtId="0" fontId="13" fillId="0" borderId="15" xfId="3" applyBorder="1" applyAlignment="1" applyProtection="1">
      <alignment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411041</xdr:colOff>
      <xdr:row>13</xdr:row>
      <xdr:rowOff>125976</xdr:rowOff>
    </xdr:from>
    <xdr:to>
      <xdr:col>3</xdr:col>
      <xdr:colOff>1185037</xdr:colOff>
      <xdr:row>15</xdr:row>
      <xdr:rowOff>95250</xdr:rowOff>
    </xdr:to>
    <xdr:pic>
      <xdr:nvPicPr>
        <xdr:cNvPr id="2" name="Picture 1" descr="SONYMAlogo1inchHig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8266" y="4545576"/>
          <a:ext cx="773996" cy="46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38100</xdr:colOff>
      <xdr:row>6</xdr:row>
      <xdr:rowOff>200025</xdr:rowOff>
    </xdr:from>
    <xdr:to>
      <xdr:col>4</xdr:col>
      <xdr:colOff>581025</xdr:colOff>
      <xdr:row>6</xdr:row>
      <xdr:rowOff>257175</xdr:rowOff>
    </xdr:to>
    <xdr:cxnSp macro="">
      <xdr:nvCxnSpPr>
        <xdr:cNvPr id="10" name="Straight Arrow Connector 9"/>
        <xdr:cNvCxnSpPr/>
      </xdr:nvCxnSpPr>
      <xdr:spPr>
        <a:xfrm>
          <a:off x="6000750" y="1295400"/>
          <a:ext cx="542925" cy="57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19050</xdr:colOff>
      <xdr:row>4</xdr:row>
      <xdr:rowOff>66675</xdr:rowOff>
    </xdr:from>
    <xdr:to>
      <xdr:col>8</xdr:col>
      <xdr:colOff>428625</xdr:colOff>
      <xdr:row>7</xdr:row>
      <xdr:rowOff>161925</xdr:rowOff>
    </xdr:to>
    <xdr:pic>
      <xdr:nvPicPr>
        <xdr:cNvPr id="2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91300" y="876300"/>
          <a:ext cx="2238375" cy="952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yshcr.org/Topics/Lenders/Lenders/ConventionalPlus/Conventional%20Plus%20Correspondent%20Rate%20Sheet.xlsx" TargetMode="External"/><Relationship Id="rId2" Type="http://schemas.openxmlformats.org/officeDocument/2006/relationships/hyperlink" Target="http://www.mortgagenewsdaily.com/mortgage_rates/" TargetMode="External"/><Relationship Id="rId1" Type="http://schemas.openxmlformats.org/officeDocument/2006/relationships/hyperlink" Target="http://www.nyshcr.org/Topics/Lenders/Lenders/ConventionalPlus/Conventional%20Plus%20Correspondent%20Rate%20Sheet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10" zoomScaleNormal="110" workbookViewId="0">
      <selection activeCell="D5" sqref="D5"/>
    </sheetView>
  </sheetViews>
  <sheetFormatPr defaultRowHeight="15"/>
  <cols>
    <col min="1" max="1" width="4.5703125" customWidth="1"/>
    <col min="2" max="2" width="7" customWidth="1"/>
    <col min="3" max="3" width="55.42578125" customWidth="1"/>
    <col min="4" max="4" width="22.42578125" customWidth="1"/>
  </cols>
  <sheetData>
    <row r="1" spans="1:5" ht="18.75">
      <c r="A1" s="52" t="s">
        <v>34</v>
      </c>
      <c r="B1" s="53"/>
      <c r="C1" s="53"/>
      <c r="D1" s="54"/>
    </row>
    <row r="2" spans="1:5" ht="18.75">
      <c r="A2" s="55" t="s">
        <v>33</v>
      </c>
      <c r="B2" s="56"/>
      <c r="C2" s="56"/>
      <c r="D2" s="57"/>
    </row>
    <row r="3" spans="1:5" ht="10.5" customHeight="1">
      <c r="A3" s="22"/>
      <c r="B3" s="22"/>
      <c r="C3" s="22"/>
      <c r="D3" s="22"/>
    </row>
    <row r="4" spans="1:5" ht="15.75">
      <c r="A4" s="58" t="s">
        <v>42</v>
      </c>
      <c r="B4" s="59"/>
      <c r="C4" s="59"/>
      <c r="D4" s="23"/>
    </row>
    <row r="5" spans="1:5" ht="22.5" customHeight="1">
      <c r="A5" s="24">
        <v>1</v>
      </c>
      <c r="B5" s="61" t="s">
        <v>39</v>
      </c>
      <c r="C5" s="62"/>
      <c r="D5" s="25">
        <v>244400</v>
      </c>
    </row>
    <row r="6" spans="1:5" ht="22.5" customHeight="1">
      <c r="A6" s="24">
        <v>2</v>
      </c>
      <c r="B6" s="61" t="s">
        <v>38</v>
      </c>
      <c r="C6" s="62"/>
      <c r="D6" s="25">
        <v>280000</v>
      </c>
    </row>
    <row r="7" spans="1:5" ht="22.5" customHeight="1">
      <c r="A7" s="24">
        <v>3</v>
      </c>
      <c r="B7" s="63" t="s">
        <v>35</v>
      </c>
      <c r="C7" s="64"/>
      <c r="D7" s="27">
        <v>3.39E-2</v>
      </c>
      <c r="E7" s="39"/>
    </row>
    <row r="8" spans="1:5" ht="22.5" customHeight="1">
      <c r="A8" s="24">
        <v>4</v>
      </c>
      <c r="B8" s="63" t="s">
        <v>29</v>
      </c>
      <c r="C8" s="65"/>
      <c r="D8" s="27">
        <v>3.5000000000000003E-2</v>
      </c>
    </row>
    <row r="9" spans="1:5" ht="22.5" customHeight="1">
      <c r="A9" s="24">
        <v>5</v>
      </c>
      <c r="B9" s="63" t="s">
        <v>28</v>
      </c>
      <c r="C9" s="65"/>
      <c r="D9" s="27">
        <v>4.2500000000000003E-2</v>
      </c>
    </row>
    <row r="10" spans="1:5" ht="22.5" customHeight="1">
      <c r="A10" s="24">
        <v>6</v>
      </c>
      <c r="B10" s="28" t="s">
        <v>45</v>
      </c>
      <c r="C10" s="28"/>
      <c r="D10" s="25">
        <v>7000</v>
      </c>
    </row>
    <row r="11" spans="1:5" ht="22.5" customHeight="1">
      <c r="A11" s="24">
        <v>7</v>
      </c>
      <c r="B11" s="28" t="s">
        <v>32</v>
      </c>
      <c r="C11" s="28"/>
      <c r="D11" s="25">
        <v>20000</v>
      </c>
    </row>
    <row r="12" spans="1:5" ht="22.5" customHeight="1">
      <c r="A12" s="24">
        <v>8</v>
      </c>
      <c r="B12" s="28" t="s">
        <v>41</v>
      </c>
      <c r="C12" s="28"/>
      <c r="D12" s="25">
        <v>20000</v>
      </c>
    </row>
    <row r="13" spans="1:5" ht="10.5" customHeight="1">
      <c r="A13" s="41"/>
      <c r="B13" s="41"/>
      <c r="C13" s="41"/>
      <c r="D13" s="41"/>
    </row>
    <row r="14" spans="1:5">
      <c r="A14" s="66" t="s">
        <v>30</v>
      </c>
      <c r="B14" s="66"/>
      <c r="C14" s="66"/>
    </row>
    <row r="15" spans="1:5" ht="24" customHeight="1">
      <c r="C15" s="26"/>
    </row>
    <row r="16" spans="1:5">
      <c r="A16" s="60">
        <f ca="1">NOW( )</f>
        <v>41288.676772685183</v>
      </c>
      <c r="B16" s="60"/>
    </row>
    <row r="19" spans="1:4">
      <c r="A19" s="51" t="s">
        <v>46</v>
      </c>
      <c r="B19" s="51"/>
      <c r="C19" s="51"/>
      <c r="D19" s="51"/>
    </row>
  </sheetData>
  <sheetProtection password="DB7D" sheet="1" objects="1" scenarios="1"/>
  <mergeCells count="11">
    <mergeCell ref="A19:D19"/>
    <mergeCell ref="A1:D1"/>
    <mergeCell ref="A2:D2"/>
    <mergeCell ref="A4:C4"/>
    <mergeCell ref="A16:B16"/>
    <mergeCell ref="B5:C5"/>
    <mergeCell ref="B7:C7"/>
    <mergeCell ref="B8:C8"/>
    <mergeCell ref="B9:C9"/>
    <mergeCell ref="A14:C14"/>
    <mergeCell ref="B6:C6"/>
  </mergeCells>
  <dataValidations count="3">
    <dataValidation type="whole" operator="lessThanOrEqual" allowBlank="1" showInputMessage="1" showErrorMessage="1" errorTitle="Invalid DPAL Amount" error="This amount cannot exceed 3% of the lower of the unpaid principal balance or the appraised value." sqref="D10">
      <formula1>IF(D5&lt;D6,D5*0.03,D6*0.03)</formula1>
    </dataValidation>
    <dataValidation type="decimal" operator="lessThanOrEqual" allowBlank="1" showInputMessage="1" showErrorMessage="1" error="This amount cannot exceed the actual closing costs." sqref="D12">
      <formula1>D11</formula1>
    </dataValidation>
    <dataValidation type="decimal" operator="lessThanOrEqual" allowBlank="1" showInputMessage="1" showErrorMessage="1" errorTitle="Invalid Amount" sqref="D11">
      <formula1>99999</formula1>
    </dataValidation>
  </dataValidations>
  <hyperlinks>
    <hyperlink ref="B8:C8" r:id="rId1" display="Current Conventional Plus Mortgage Rate (Obtain by clicking here)*"/>
    <hyperlink ref="B7:C7" r:id="rId2" display="Current FHA Mortgage Rate "/>
    <hyperlink ref="B9:C9" r:id="rId3" display="Current Conventional Plus Mortgage Rate (Obtain by clicking here)*"/>
  </hyperlinks>
  <printOptions horizontalCentered="1"/>
  <pageMargins left="0.48" right="0.5" top="0.92" bottom="0.75" header="0.3" footer="0.3"/>
  <pageSetup scale="105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35" sqref="A35"/>
    </sheetView>
  </sheetViews>
  <sheetFormatPr defaultRowHeight="15"/>
  <cols>
    <col min="1" max="1" width="36.85546875" customWidth="1"/>
    <col min="2" max="2" width="16.140625" customWidth="1"/>
    <col min="3" max="3" width="4.140625" customWidth="1"/>
    <col min="4" max="4" width="13.28515625" customWidth="1"/>
    <col min="5" max="5" width="2.7109375" customWidth="1"/>
    <col min="6" max="6" width="13.28515625" customWidth="1"/>
    <col min="7" max="7" width="3" customWidth="1"/>
    <col min="8" max="8" width="13.28515625" customWidth="1"/>
    <col min="9" max="9" width="2.5703125" customWidth="1"/>
    <col min="10" max="10" width="13.28515625" customWidth="1"/>
    <col min="11" max="11" width="2.5703125" customWidth="1"/>
  </cols>
  <sheetData>
    <row r="1" spans="1:11" ht="21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1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8.25" customHeight="1">
      <c r="A3" s="17"/>
      <c r="B3" s="17"/>
      <c r="C3" s="29"/>
      <c r="D3" s="17"/>
      <c r="E3" s="17"/>
      <c r="F3" s="17"/>
      <c r="G3" s="17"/>
      <c r="H3" s="17"/>
      <c r="I3" s="17"/>
      <c r="J3" s="17"/>
    </row>
    <row r="4" spans="1:11" ht="18.75">
      <c r="C4" s="42"/>
      <c r="D4" s="68" t="s">
        <v>14</v>
      </c>
      <c r="E4" s="68"/>
      <c r="F4" s="68"/>
      <c r="G4" s="68"/>
      <c r="H4" s="68"/>
      <c r="I4" s="68"/>
      <c r="J4" s="68"/>
    </row>
    <row r="5" spans="1:11" ht="15.75" customHeight="1">
      <c r="B5" s="70" t="s">
        <v>36</v>
      </c>
      <c r="C5" s="43"/>
      <c r="D5" s="69" t="s">
        <v>26</v>
      </c>
      <c r="E5" s="69"/>
      <c r="F5" s="69"/>
      <c r="G5" s="44"/>
      <c r="H5" s="69" t="s">
        <v>27</v>
      </c>
      <c r="I5" s="69"/>
      <c r="J5" s="69"/>
    </row>
    <row r="6" spans="1:11" ht="30.75" customHeight="1">
      <c r="B6" s="70"/>
      <c r="C6" s="40"/>
      <c r="D6" s="45" t="s">
        <v>25</v>
      </c>
      <c r="E6" s="46"/>
      <c r="F6" s="45" t="s">
        <v>24</v>
      </c>
      <c r="G6" s="44"/>
      <c r="H6" s="45" t="s">
        <v>25</v>
      </c>
      <c r="I6" s="46"/>
      <c r="J6" s="45" t="s">
        <v>24</v>
      </c>
    </row>
    <row r="7" spans="1:11">
      <c r="A7" t="s">
        <v>3</v>
      </c>
      <c r="B7" s="7">
        <v>0.97</v>
      </c>
      <c r="C7" s="6"/>
      <c r="D7" s="7">
        <v>0.97</v>
      </c>
      <c r="E7" s="2"/>
      <c r="F7" s="7">
        <v>0.97</v>
      </c>
      <c r="H7" s="7">
        <v>0.97</v>
      </c>
      <c r="I7" s="2"/>
      <c r="J7" s="7">
        <v>0.97</v>
      </c>
    </row>
    <row r="8" spans="1:11">
      <c r="A8" t="s">
        <v>43</v>
      </c>
      <c r="B8" s="4">
        <f>'Input Sheet'!D6</f>
        <v>280000</v>
      </c>
      <c r="C8" s="4"/>
      <c r="D8" s="4">
        <f>B8</f>
        <v>280000</v>
      </c>
      <c r="F8" s="4">
        <f>B8</f>
        <v>280000</v>
      </c>
      <c r="H8" s="4">
        <f>B8</f>
        <v>280000</v>
      </c>
      <c r="J8" s="4">
        <f>B8</f>
        <v>280000</v>
      </c>
    </row>
    <row r="9" spans="1:11" ht="15" customHeight="1">
      <c r="A9" t="s">
        <v>44</v>
      </c>
      <c r="B9" s="4">
        <f>'Input Sheet'!D5</f>
        <v>244400</v>
      </c>
      <c r="C9" s="4"/>
      <c r="D9" s="4">
        <f>B9</f>
        <v>244400</v>
      </c>
      <c r="F9" s="4">
        <f>B9</f>
        <v>244400</v>
      </c>
      <c r="H9" s="4">
        <f>B9</f>
        <v>244400</v>
      </c>
      <c r="J9" s="4">
        <f>B9</f>
        <v>244400</v>
      </c>
    </row>
    <row r="10" spans="1:11">
      <c r="A10" t="s">
        <v>23</v>
      </c>
      <c r="B10" s="5">
        <f>'Input Sheet'!$D$7</f>
        <v>3.39E-2</v>
      </c>
      <c r="C10" s="5"/>
      <c r="D10" s="5">
        <f>'Input Sheet'!$D$9</f>
        <v>4.2500000000000003E-2</v>
      </c>
      <c r="F10" s="5">
        <f>'Input Sheet'!$D$9</f>
        <v>4.2500000000000003E-2</v>
      </c>
      <c r="H10" s="5">
        <f>'Input Sheet'!$D$8</f>
        <v>3.5000000000000003E-2</v>
      </c>
      <c r="J10" s="5">
        <f>'Input Sheet'!$D$8</f>
        <v>3.5000000000000003E-2</v>
      </c>
    </row>
    <row r="11" spans="1:11">
      <c r="A11" t="s">
        <v>4</v>
      </c>
      <c r="B11" s="8">
        <f>IF(B9&lt;B8,B9,B8)</f>
        <v>244400</v>
      </c>
      <c r="C11" s="8"/>
      <c r="D11" s="8">
        <f t="shared" ref="D11:J11" si="0">IF(D9&lt;D8,D9,D8)</f>
        <v>244400</v>
      </c>
      <c r="E11" s="8" t="s">
        <v>10</v>
      </c>
      <c r="F11" s="8">
        <f t="shared" si="0"/>
        <v>244400</v>
      </c>
      <c r="G11" s="8" t="s">
        <v>10</v>
      </c>
      <c r="H11" s="8">
        <f t="shared" si="0"/>
        <v>244400</v>
      </c>
      <c r="I11" s="8" t="s">
        <v>10</v>
      </c>
      <c r="J11" s="8">
        <f t="shared" si="0"/>
        <v>244400</v>
      </c>
    </row>
    <row r="12" spans="1:11">
      <c r="A12" t="s">
        <v>40</v>
      </c>
      <c r="B12" s="8">
        <f>'Input Sheet'!$D$12</f>
        <v>20000</v>
      </c>
      <c r="C12" s="8"/>
      <c r="D12" s="8">
        <f>'Input Sheet'!$D$12</f>
        <v>20000</v>
      </c>
      <c r="F12" s="8">
        <f>'Input Sheet'!$D$12</f>
        <v>20000</v>
      </c>
      <c r="H12" s="8">
        <f>'Input Sheet'!$D$12</f>
        <v>20000</v>
      </c>
      <c r="J12" s="8">
        <f>'Input Sheet'!$D$12</f>
        <v>20000</v>
      </c>
    </row>
    <row r="13" spans="1:11">
      <c r="A13" s="20" t="s">
        <v>13</v>
      </c>
      <c r="B13" s="8">
        <v>0</v>
      </c>
      <c r="C13" s="8"/>
      <c r="D13" s="8">
        <f>'Input Sheet'!D10</f>
        <v>7000</v>
      </c>
      <c r="F13" s="8">
        <f>'Input Sheet'!D10</f>
        <v>7000</v>
      </c>
      <c r="H13" s="8">
        <v>0</v>
      </c>
      <c r="J13" s="8">
        <v>0</v>
      </c>
    </row>
    <row r="14" spans="1:11">
      <c r="A14" t="s">
        <v>5</v>
      </c>
      <c r="B14" s="8">
        <f>SUM(B11:B12)</f>
        <v>264400</v>
      </c>
      <c r="C14" s="8"/>
      <c r="D14" s="8">
        <f>SUM(D11:D12)-D13</f>
        <v>257400</v>
      </c>
      <c r="F14" s="8">
        <f>F9+F12</f>
        <v>264400</v>
      </c>
      <c r="H14" s="8">
        <f>H9+H12</f>
        <v>264400</v>
      </c>
      <c r="J14" s="8">
        <f>J9+J12</f>
        <v>264400</v>
      </c>
    </row>
    <row r="15" spans="1:11" ht="17.25">
      <c r="A15" t="s">
        <v>1</v>
      </c>
      <c r="B15" s="3">
        <v>0</v>
      </c>
      <c r="C15" s="3"/>
      <c r="D15" s="3">
        <v>0</v>
      </c>
      <c r="F15" s="47">
        <v>2.7E-2</v>
      </c>
      <c r="G15" s="48">
        <v>1</v>
      </c>
      <c r="H15" s="3">
        <v>0</v>
      </c>
      <c r="J15" s="47">
        <v>2.7E-2</v>
      </c>
      <c r="K15" s="18">
        <v>1</v>
      </c>
    </row>
    <row r="16" spans="1:11" ht="17.25">
      <c r="A16" t="s">
        <v>0</v>
      </c>
      <c r="B16" s="3">
        <v>1.3599999999999999E-2</v>
      </c>
      <c r="C16" s="3"/>
      <c r="D16" s="3">
        <v>8.5000000000000006E-3</v>
      </c>
      <c r="E16" s="18">
        <v>1</v>
      </c>
      <c r="F16" s="47">
        <v>0</v>
      </c>
      <c r="H16" s="3">
        <v>8.5000000000000006E-3</v>
      </c>
      <c r="I16" s="18">
        <v>1</v>
      </c>
      <c r="J16" s="47">
        <v>0</v>
      </c>
    </row>
    <row r="17" spans="1:10">
      <c r="A17" t="s">
        <v>6</v>
      </c>
      <c r="B17" s="4">
        <f>PMT(B10/12,360,B14)*-1</f>
        <v>1171.098837205235</v>
      </c>
      <c r="C17" s="4"/>
      <c r="D17" s="4">
        <f>PMT(D10/12,360,D14)*-1</f>
        <v>1266.2532796385697</v>
      </c>
      <c r="F17" s="4">
        <f>PMT(F10/12,360,F14)*-1</f>
        <v>1300.689072014133</v>
      </c>
      <c r="H17" s="4">
        <f>PMT(H10/12,360,H14)*-1</f>
        <v>1187.2741545665333</v>
      </c>
      <c r="J17" s="4">
        <f>PMT(J10/12,360,J14)*-1</f>
        <v>1187.2741545665333</v>
      </c>
    </row>
    <row r="18" spans="1:10">
      <c r="A18" t="s">
        <v>7</v>
      </c>
      <c r="B18" s="4">
        <f>B14*B16/12</f>
        <v>299.65333333333331</v>
      </c>
      <c r="C18" s="4"/>
      <c r="D18" s="4">
        <f>D14*D16/12</f>
        <v>182.32500000000002</v>
      </c>
      <c r="F18" s="4">
        <v>0</v>
      </c>
      <c r="H18" s="4">
        <f>H14*H16/12</f>
        <v>187.28333333333333</v>
      </c>
      <c r="J18" s="4">
        <v>0</v>
      </c>
    </row>
    <row r="19" spans="1:10">
      <c r="A19" t="s">
        <v>8</v>
      </c>
      <c r="B19" s="4">
        <f>SUM(B17:B18)</f>
        <v>1470.7521705385684</v>
      </c>
      <c r="C19" s="4"/>
      <c r="D19" s="4">
        <f>SUM(D17:D18)</f>
        <v>1448.5782796385697</v>
      </c>
      <c r="F19" s="4">
        <f>SUM(F17:F18)</f>
        <v>1300.689072014133</v>
      </c>
      <c r="H19" s="4">
        <f>SUM(H17:H18)</f>
        <v>1374.5574878998666</v>
      </c>
      <c r="J19" s="4">
        <f>SUM(J17:J18)</f>
        <v>1187.2741545665333</v>
      </c>
    </row>
    <row r="20" spans="1:10" ht="15.75" thickBot="1">
      <c r="A20" s="20"/>
      <c r="B20" s="20"/>
      <c r="C20" s="20"/>
      <c r="D20" s="20"/>
      <c r="E20" s="20"/>
      <c r="F20" s="20"/>
    </row>
    <row r="21" spans="1:10">
      <c r="A21" s="31" t="s">
        <v>16</v>
      </c>
      <c r="B21" s="32"/>
      <c r="C21" s="32"/>
      <c r="D21" s="49">
        <f>$B$19-D19</f>
        <v>22.173890899998696</v>
      </c>
      <c r="E21" s="32"/>
      <c r="F21" s="49">
        <f>$B$19-F19</f>
        <v>170.06309852443542</v>
      </c>
      <c r="G21" s="36"/>
      <c r="H21" s="49">
        <f>$B$19-H19</f>
        <v>96.194682638701806</v>
      </c>
      <c r="I21" s="12"/>
      <c r="J21" s="50">
        <f>$B$19-J19</f>
        <v>283.47801597203511</v>
      </c>
    </row>
    <row r="22" spans="1:10" ht="15.75" thickBot="1">
      <c r="A22" s="33" t="s">
        <v>15</v>
      </c>
      <c r="B22" s="34"/>
      <c r="C22" s="34"/>
      <c r="D22" s="35">
        <f>D21*12</f>
        <v>266.08669079998435</v>
      </c>
      <c r="E22" s="34"/>
      <c r="F22" s="35">
        <f>F21*12</f>
        <v>2040.757182293225</v>
      </c>
      <c r="G22" s="37"/>
      <c r="H22" s="14">
        <f>H21*12</f>
        <v>1154.3361916644217</v>
      </c>
      <c r="I22" s="13"/>
      <c r="J22" s="15">
        <f>J21*12</f>
        <v>3401.7361916644213</v>
      </c>
    </row>
    <row r="24" spans="1:10">
      <c r="A24" s="11" t="s">
        <v>9</v>
      </c>
      <c r="B24" s="9"/>
      <c r="C24" s="9"/>
      <c r="D24" s="9"/>
      <c r="E24" s="1"/>
      <c r="F24" s="9"/>
      <c r="H24" s="9"/>
      <c r="I24" s="1"/>
      <c r="J24" s="9"/>
    </row>
    <row r="25" spans="1:10">
      <c r="A25" t="s">
        <v>22</v>
      </c>
      <c r="B25" s="8">
        <f>'Input Sheet'!D11-'Input Sheet'!D12</f>
        <v>0</v>
      </c>
      <c r="C25" s="8"/>
      <c r="D25" s="8">
        <f>'Input Sheet'!F11-'Input Sheet'!F12</f>
        <v>0</v>
      </c>
      <c r="E25" s="8"/>
      <c r="F25" s="8">
        <f>'Input Sheet'!H11-'Input Sheet'!H12</f>
        <v>0</v>
      </c>
      <c r="H25" s="8">
        <f>'Input Sheet'!J11-'Input Sheet'!J12</f>
        <v>0</v>
      </c>
      <c r="I25" s="8"/>
      <c r="J25" s="8">
        <f>'Input Sheet'!L11-'Input Sheet'!L12</f>
        <v>0</v>
      </c>
    </row>
    <row r="26" spans="1:10">
      <c r="A26" t="s">
        <v>17</v>
      </c>
      <c r="B26" s="8">
        <v>0</v>
      </c>
      <c r="C26" s="8"/>
      <c r="D26" s="8">
        <f>D11*D15</f>
        <v>0</v>
      </c>
      <c r="E26" s="8"/>
      <c r="F26" s="4">
        <f>F14*F15</f>
        <v>7138.8</v>
      </c>
      <c r="H26" s="8">
        <f>H11*H15</f>
        <v>0</v>
      </c>
      <c r="I26" s="8"/>
      <c r="J26" s="4">
        <f>J14*J15</f>
        <v>7138.8</v>
      </c>
    </row>
    <row r="27" spans="1:10">
      <c r="A27" s="30" t="s">
        <v>11</v>
      </c>
      <c r="B27" s="21">
        <f>SUM(B25:B26)</f>
        <v>0</v>
      </c>
      <c r="C27" s="21"/>
      <c r="D27" s="21">
        <f>SUM(D25:D26)</f>
        <v>0</v>
      </c>
      <c r="E27" s="21" t="s">
        <v>10</v>
      </c>
      <c r="F27" s="21">
        <f>SUM(F25:F26)</f>
        <v>7138.8</v>
      </c>
      <c r="G27" s="20"/>
      <c r="H27" s="21">
        <f>SUM(H25:H26)</f>
        <v>0</v>
      </c>
      <c r="I27" s="21" t="s">
        <v>10</v>
      </c>
      <c r="J27" s="21">
        <f>SUM(J25:J26)</f>
        <v>7138.8</v>
      </c>
    </row>
    <row r="28" spans="1:10">
      <c r="A28" s="20" t="s">
        <v>13</v>
      </c>
      <c r="B28" s="38">
        <v>0</v>
      </c>
      <c r="C28" s="38"/>
      <c r="D28" s="38">
        <f>'Input Sheet'!$D$10</f>
        <v>7000</v>
      </c>
      <c r="E28" s="20"/>
      <c r="F28" s="38">
        <f>'Input Sheet'!$D$10</f>
        <v>7000</v>
      </c>
      <c r="G28" s="20"/>
      <c r="H28" s="38">
        <v>0</v>
      </c>
      <c r="I28" s="20"/>
      <c r="J28" s="38">
        <v>0</v>
      </c>
    </row>
    <row r="29" spans="1:10">
      <c r="A29" s="30" t="s">
        <v>12</v>
      </c>
      <c r="B29" s="21">
        <f>B27</f>
        <v>0</v>
      </c>
      <c r="C29" s="21"/>
      <c r="D29" s="21">
        <f>D27</f>
        <v>0</v>
      </c>
      <c r="E29" s="21" t="s">
        <v>10</v>
      </c>
      <c r="F29" s="21">
        <f>F27-F28</f>
        <v>138.80000000000018</v>
      </c>
      <c r="G29" s="20"/>
      <c r="H29" s="21">
        <f>H27</f>
        <v>0</v>
      </c>
      <c r="I29" s="21" t="s">
        <v>10</v>
      </c>
      <c r="J29" s="21">
        <f>J27</f>
        <v>7138.8</v>
      </c>
    </row>
    <row r="30" spans="1:10">
      <c r="A30" s="10"/>
      <c r="B30" s="8"/>
      <c r="C30" s="8"/>
      <c r="D30" s="8"/>
      <c r="E30" s="8"/>
      <c r="F30" s="8"/>
      <c r="H30" s="8"/>
      <c r="I30" s="8"/>
      <c r="J30" s="8"/>
    </row>
    <row r="31" spans="1:10">
      <c r="A31" s="1" t="s">
        <v>2</v>
      </c>
      <c r="B31" s="16">
        <f>B14/IF('Input Sheet'!$D$6&gt;'Input Sheet'!$D$5,'Input Sheet'!$D$6,'Input Sheet'!$D$5)</f>
        <v>0.94428571428571428</v>
      </c>
      <c r="C31" s="16"/>
      <c r="D31" s="16">
        <f>(D14+D13)/IF('Input Sheet'!$D$6&gt;'Input Sheet'!$D$5,'Input Sheet'!$D$6,'Input Sheet'!$D$5)</f>
        <v>0.94428571428571428</v>
      </c>
      <c r="E31" s="1"/>
      <c r="F31" s="16">
        <f>(F14+F13)/IF('Input Sheet'!$D$6&gt;'Input Sheet'!$D$5,'Input Sheet'!$D$6,'Input Sheet'!$D$5)</f>
        <v>0.96928571428571431</v>
      </c>
      <c r="G31" s="1"/>
      <c r="H31" s="16">
        <f>H14/IF('Input Sheet'!$D$6&gt;'Input Sheet'!$D$5,'Input Sheet'!$D$6,'Input Sheet'!$D$5)</f>
        <v>0.94428571428571428</v>
      </c>
      <c r="I31" s="1"/>
      <c r="J31" s="16">
        <f>J14/IF('Input Sheet'!$D$6&gt;'Input Sheet'!$D$5,'Input Sheet'!$D$6,'Input Sheet'!$D$5)</f>
        <v>0.94428571428571428</v>
      </c>
    </row>
    <row r="32" spans="1:10">
      <c r="A32" s="1"/>
      <c r="B32" s="16"/>
      <c r="C32" s="16"/>
      <c r="D32" s="16"/>
      <c r="E32" s="1"/>
      <c r="F32" s="16"/>
      <c r="G32" s="1"/>
      <c r="H32" s="16"/>
      <c r="I32" s="1"/>
      <c r="J32" s="16"/>
    </row>
    <row r="33" spans="1:1">
      <c r="A33" s="19" t="s">
        <v>31</v>
      </c>
    </row>
  </sheetData>
  <sheetProtection password="DB7D" sheet="1" objects="1" scenarios="1"/>
  <mergeCells count="6">
    <mergeCell ref="A1:K1"/>
    <mergeCell ref="D4:J4"/>
    <mergeCell ref="D5:F5"/>
    <mergeCell ref="H5:J5"/>
    <mergeCell ref="B5:B6"/>
    <mergeCell ref="A2:K2"/>
  </mergeCells>
  <printOptions horizontalCentered="1"/>
  <pageMargins left="0.23" right="0.22" top="0.35" bottom="0.33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D1" sqref="D1:E3"/>
    </sheetView>
  </sheetViews>
  <sheetFormatPr defaultRowHeight="15"/>
  <cols>
    <col min="1" max="1" width="2" bestFit="1" customWidth="1"/>
    <col min="2" max="2" width="23.5703125" bestFit="1" customWidth="1"/>
    <col min="4" max="4" width="2" bestFit="1" customWidth="1"/>
    <col min="5" max="5" width="23.5703125" bestFit="1" customWidth="1"/>
  </cols>
  <sheetData>
    <row r="1" spans="1:2">
      <c r="A1">
        <v>1</v>
      </c>
      <c r="B1" t="s">
        <v>18</v>
      </c>
    </row>
    <row r="2" spans="1:2">
      <c r="A2">
        <v>2</v>
      </c>
      <c r="B2" t="s">
        <v>19</v>
      </c>
    </row>
    <row r="3" spans="1:2">
      <c r="A3">
        <v>3</v>
      </c>
      <c r="B3" t="s">
        <v>20</v>
      </c>
    </row>
    <row r="4" spans="1:2">
      <c r="A4">
        <v>4</v>
      </c>
      <c r="B4" t="s">
        <v>21</v>
      </c>
    </row>
  </sheetData>
  <sheetProtection password="DB7D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Input Sheet</vt:lpstr>
      <vt:lpstr>Results</vt:lpstr>
      <vt:lpstr>Sheet2</vt:lpstr>
      <vt:lpstr>'Input Sheet'!Print_Area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SairaF</cp:lastModifiedBy>
  <cp:lastPrinted>2012-11-08T16:47:33Z</cp:lastPrinted>
  <dcterms:created xsi:type="dcterms:W3CDTF">2012-01-23T17:46:06Z</dcterms:created>
  <dcterms:modified xsi:type="dcterms:W3CDTF">2013-01-14T21:14:33Z</dcterms:modified>
</cp:coreProperties>
</file>